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Users\RIPA\Desktop\"/>
    </mc:Choice>
  </mc:AlternateContent>
  <xr:revisionPtr revIDLastSave="0" documentId="13_ncr:1_{D5B96E6B-9314-426D-973C-711C43D6C6BF}" xr6:coauthVersionLast="47" xr6:coauthVersionMax="47" xr10:uidLastSave="{00000000-0000-0000-0000-000000000000}"/>
  <workbookProtection workbookAlgorithmName="SHA-512" workbookHashValue="wgvnVrO4Myno4sP9O0ssvGRqBdPzsssJBN9Nkhn/gat2G8zBWEqEfjYyhY27bASYCV/q219eQCvmWPRzJ5SCoQ==" workbookSaltValue="dcbKCXiBe6w5Plaa56XI3A==" workbookSpinCount="100000" lockStructure="1"/>
  <bookViews>
    <workbookView xWindow="-120" yWindow="-120" windowWidth="29040" windowHeight="15840" xr2:uid="{00000000-000D-0000-FFFF-FFFF00000000}"/>
  </bookViews>
  <sheets>
    <sheet name="SKUPINA" sheetId="8" r:id="rId1"/>
    <sheet name="PROHLÁŠENÍ" sheetId="1" state="hidden" r:id="rId2"/>
    <sheet name="DOPORUČENÝ POSTUP" sheetId="7" r:id="rId3"/>
    <sheet name="Výpočty PVO" sheetId="9" state="hidden" r:id="rId4"/>
    <sheet name="Výpočty MSP" sheetId="4" state="hidden" r:id="rId5"/>
  </sheets>
  <externalReferences>
    <externalReference r:id="rId6"/>
  </externalReferences>
  <definedNames>
    <definedName name="_ftn1" localSheetId="1">PROHLÁŠENÍ!#REF!</definedName>
    <definedName name="_ftn1" localSheetId="0">SKUPINA!#REF!</definedName>
    <definedName name="_ftnref1" localSheetId="1">PROHLÁŠENÍ!#REF!</definedName>
    <definedName name="_ftnref1" localSheetId="0">SKUPINA!#REF!</definedName>
    <definedName name="_ROK2">'Výpočty PVO'!$A$40:$B$40</definedName>
    <definedName name="_rok3">'Výpočty MSP'!$B$3:$B$5</definedName>
    <definedName name="_rok4">'Výpočty MSP'!$B$4:$B$5</definedName>
    <definedName name="ANONE">'Výpočty MSP'!$A$57:$A$58</definedName>
    <definedName name="ciselnik">'Výpočty MSP'!$A$43:$A$46</definedName>
    <definedName name="forma">'Výpočty PVO'!$A$38:$E$38</definedName>
    <definedName name="forma2">'Výpočty PVO'!$A$39:$E$39</definedName>
    <definedName name="_xlnm.Print_Area" localSheetId="2">'DOPORUČENÝ POSTUP'!$B$2:$B$23</definedName>
    <definedName name="_xlnm.Print_Area" localSheetId="1">PROHLÁŠENÍ!$A$1:$D$41</definedName>
    <definedName name="_xlnm.Print_Area" localSheetId="0">SKUPINA!$B$2:$AG$109</definedName>
    <definedName name="podani">'Výpočty MSP'!$A$42:$A$45</definedName>
    <definedName name="podat">'Výpočty MSP'!$A$43:$A$44</definedName>
    <definedName name="podat2">'Výpočty MSP'!$A$43:$A$45</definedName>
    <definedName name="ROK" localSheetId="0">[1]List1!$B$1:$B$2</definedName>
    <definedName name="ROK">'Výpočty MSP'!$B$2:$B$3</definedName>
    <definedName name="rokpodat">'Výpočty MSP'!$A$48:$A$49</definedName>
    <definedName name="skupina" localSheetId="0">[1]List1!$C$1:$C$2</definedName>
    <definedName name="skupina">'Výpočty MSP'!$C$2:$C$3</definedName>
    <definedName name="SOUHLAS" localSheetId="0">[1]List1!$A$1:$A$2</definedName>
    <definedName name="SOUHLAS">'Výpočty MSP'!$A$2:$A$3</definedName>
    <definedName name="velikost" localSheetId="0">[1]List1!$E$2:$E$4</definedName>
    <definedName name="velikost">'Výpočty MSP'!$E$4:$E$6</definedName>
    <definedName name="vznik">'Výpočty MSP'!$B$3:$B$7</definedName>
    <definedName name="vznik2">'Výpočty MSP'!$B$6:$B$8</definedName>
    <definedName name="Z_27EAD798_63F7_457C_B99F_9C97F6EA41D3_.wvu.Cols" localSheetId="1" hidden="1">PROHLÁŠENÍ!$E:$L</definedName>
    <definedName name="Z_27EAD798_63F7_457C_B99F_9C97F6EA41D3_.wvu.Cols" localSheetId="0" hidden="1">SKUPINA!$I:$I,SKUPINA!$P:$T,SKUPINA!$Z:$AB</definedName>
    <definedName name="Z_27EAD798_63F7_457C_B99F_9C97F6EA41D3_.wvu.PrintArea" localSheetId="1" hidden="1">PROHLÁŠENÍ!$A$1:$D$41</definedName>
    <definedName name="Z_27EAD798_63F7_457C_B99F_9C97F6EA41D3_.wvu.PrintArea" localSheetId="0" hidden="1">SKUPINA!$B$5:$Y$80</definedName>
  </definedNames>
  <calcPr calcId="191029"/>
  <customWorkbookViews>
    <customWorkbookView name="a" guid="{27EAD798-63F7-457C-B99F-9C97F6EA41D3}"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A170" i="4" l="1"/>
  <c r="A166" i="4"/>
  <c r="A154" i="4"/>
  <c r="A167" i="4" l="1"/>
  <c r="M12" i="8" s="1"/>
  <c r="A160" i="4"/>
  <c r="B105" i="8" s="1"/>
  <c r="A171" i="4"/>
  <c r="M14" i="8" s="1"/>
  <c r="A161" i="4"/>
  <c r="B4" i="8" s="1"/>
  <c r="A145" i="4" l="1"/>
  <c r="A125" i="4"/>
  <c r="A126" i="4"/>
  <c r="A127" i="4"/>
  <c r="A128" i="4"/>
  <c r="A129" i="4"/>
  <c r="A130" i="4"/>
  <c r="A131" i="4"/>
  <c r="A132" i="4"/>
  <c r="A133" i="4"/>
  <c r="A134" i="4"/>
  <c r="A135" i="4"/>
  <c r="A136" i="4"/>
  <c r="A137" i="4"/>
  <c r="A138" i="4"/>
  <c r="A140" i="4"/>
  <c r="A141" i="4"/>
  <c r="A142" i="4"/>
  <c r="A143" i="4"/>
  <c r="A144" i="4"/>
  <c r="A124" i="4"/>
  <c r="A121" i="4"/>
  <c r="A115" i="4"/>
  <c r="A116" i="4"/>
  <c r="A117" i="4"/>
  <c r="A118" i="4"/>
  <c r="A119" i="4"/>
  <c r="A120" i="4"/>
  <c r="A113" i="4"/>
  <c r="A114" i="4"/>
  <c r="A111" i="4"/>
  <c r="A112" i="4"/>
  <c r="A94" i="4"/>
  <c r="A95" i="4"/>
  <c r="A96" i="4"/>
  <c r="A97" i="4"/>
  <c r="A98" i="4"/>
  <c r="A99" i="4"/>
  <c r="A100" i="4"/>
  <c r="A101" i="4"/>
  <c r="A102" i="4"/>
  <c r="A103" i="4"/>
  <c r="A104" i="4"/>
  <c r="A105" i="4"/>
  <c r="A106" i="4"/>
  <c r="A107" i="4"/>
  <c r="A108" i="4"/>
  <c r="A109" i="4"/>
  <c r="A110" i="4"/>
  <c r="A93" i="4"/>
  <c r="A122" i="4" l="1"/>
  <c r="B57" i="8"/>
  <c r="B93" i="4" l="1"/>
  <c r="A156" i="4" s="1"/>
  <c r="G24" i="8" s="1"/>
  <c r="C93" i="4"/>
  <c r="A157" i="4" l="1"/>
  <c r="H23" i="8" s="1"/>
  <c r="AC28" i="8"/>
  <c r="AC29" i="8"/>
  <c r="AC30" i="8"/>
  <c r="AC31" i="8"/>
  <c r="AC32" i="8"/>
  <c r="AC33" i="8"/>
  <c r="AC34" i="8"/>
  <c r="AC35" i="8"/>
  <c r="AC36" i="8"/>
  <c r="AC37" i="8"/>
  <c r="AC38" i="8"/>
  <c r="AC39" i="8"/>
  <c r="AC40" i="8"/>
  <c r="AC41" i="8"/>
  <c r="AC42" i="8"/>
  <c r="AC43" i="8"/>
  <c r="AC44" i="8"/>
  <c r="AC45" i="8"/>
  <c r="AC46" i="8"/>
  <c r="AC27" i="8"/>
  <c r="AC26" i="8"/>
  <c r="T28" i="8"/>
  <c r="T29" i="8"/>
  <c r="T30" i="8"/>
  <c r="T31" i="8"/>
  <c r="T32" i="8"/>
  <c r="T33" i="8"/>
  <c r="T34" i="8"/>
  <c r="T35" i="8"/>
  <c r="T36" i="8"/>
  <c r="T37" i="8"/>
  <c r="T38" i="8"/>
  <c r="T39" i="8"/>
  <c r="T40" i="8"/>
  <c r="T41" i="8"/>
  <c r="T42" i="8"/>
  <c r="T43" i="8"/>
  <c r="T44" i="8"/>
  <c r="T45" i="8"/>
  <c r="T46" i="8"/>
  <c r="T27" i="8"/>
  <c r="T26" i="8"/>
  <c r="T49" i="8"/>
  <c r="F20" i="8"/>
  <c r="I24" i="4" l="1"/>
  <c r="I3" i="4" l="1"/>
  <c r="AC75" i="8" l="1"/>
  <c r="AC76" i="8"/>
  <c r="AC77" i="8"/>
  <c r="AC78" i="8"/>
  <c r="AC79" i="8"/>
  <c r="T75" i="8"/>
  <c r="T76" i="8"/>
  <c r="T77" i="8"/>
  <c r="T78" i="8"/>
  <c r="T79" i="8"/>
  <c r="AC59" i="8"/>
  <c r="AC60" i="8"/>
  <c r="AC61" i="8"/>
  <c r="AC62" i="8"/>
  <c r="AC63" i="8"/>
  <c r="AC64" i="8"/>
  <c r="AC65" i="8"/>
  <c r="AC66" i="8"/>
  <c r="AC67" i="8"/>
  <c r="AC68" i="8"/>
  <c r="AC69" i="8"/>
  <c r="AC70" i="8"/>
  <c r="AC71" i="8"/>
  <c r="AC72" i="8"/>
  <c r="T59" i="8"/>
  <c r="T60" i="8"/>
  <c r="T61" i="8"/>
  <c r="T62" i="8"/>
  <c r="T63" i="8"/>
  <c r="T64" i="8"/>
  <c r="T65" i="8"/>
  <c r="T66" i="8"/>
  <c r="T67" i="8"/>
  <c r="T68" i="8"/>
  <c r="T69" i="8"/>
  <c r="T70" i="8"/>
  <c r="T71" i="8"/>
  <c r="T72" i="8"/>
  <c r="AC49" i="8"/>
  <c r="AC50" i="8"/>
  <c r="AC51" i="8"/>
  <c r="AC52" i="8"/>
  <c r="AC53" i="8"/>
  <c r="T50" i="8"/>
  <c r="T51" i="8"/>
  <c r="T52" i="8"/>
  <c r="T53" i="8"/>
  <c r="T25" i="8"/>
  <c r="AK78" i="8" l="1"/>
  <c r="AK77" i="8"/>
  <c r="AJ78" i="8"/>
  <c r="AJ77" i="8"/>
  <c r="AI78" i="8"/>
  <c r="AI77" i="8"/>
  <c r="AB78" i="8"/>
  <c r="AB77" i="8"/>
  <c r="AA78" i="8"/>
  <c r="AA77" i="8"/>
  <c r="Z78" i="8"/>
  <c r="Z77" i="8"/>
  <c r="R78" i="8"/>
  <c r="R77" i="8"/>
  <c r="Q78" i="8"/>
  <c r="Q77" i="8"/>
  <c r="P78" i="8"/>
  <c r="P77" i="8"/>
  <c r="U18" i="8"/>
  <c r="K22" i="8"/>
  <c r="M83" i="8" l="1"/>
  <c r="L83" i="8"/>
  <c r="X55" i="8" l="1"/>
  <c r="B20" i="8" l="1"/>
  <c r="J105" i="8" l="1"/>
  <c r="AC74" i="8"/>
  <c r="T74" i="8"/>
  <c r="AC58" i="8"/>
  <c r="T58" i="8"/>
  <c r="AC48" i="8"/>
  <c r="T48" i="8"/>
  <c r="AC25" i="8"/>
  <c r="D13" i="1" l="1"/>
  <c r="C13" i="1"/>
  <c r="B13" i="1"/>
  <c r="D5" i="1"/>
  <c r="B3" i="1"/>
  <c r="D36" i="1"/>
  <c r="J73" i="8" l="1"/>
  <c r="A139" i="4" s="1"/>
  <c r="A146" i="4" s="1"/>
  <c r="B124" i="4" s="1"/>
  <c r="A158" i="4" s="1"/>
  <c r="AC47" i="8"/>
  <c r="T47" i="8"/>
  <c r="C124" i="4" l="1"/>
  <c r="G57" i="8"/>
  <c r="T73" i="8"/>
  <c r="AC73" i="8"/>
  <c r="J22" i="8"/>
  <c r="J57" i="8"/>
  <c r="AC24" i="8"/>
  <c r="T24" i="8"/>
  <c r="A159" i="4" l="1"/>
  <c r="H57" i="8" s="1"/>
  <c r="AC57" i="8"/>
  <c r="T57" i="8"/>
  <c r="AC22" i="8" l="1"/>
  <c r="AC55" i="8" s="1"/>
  <c r="T22" i="8"/>
  <c r="T55" i="8" s="1"/>
  <c r="J55" i="8"/>
  <c r="AG55" i="8" l="1"/>
  <c r="AD55" i="8"/>
  <c r="U55" i="8"/>
  <c r="AF22" i="8" l="1"/>
  <c r="AE22" i="8"/>
  <c r="W22" i="8"/>
  <c r="V22" i="8"/>
  <c r="U22" i="8"/>
  <c r="M22" i="8"/>
  <c r="M55" i="8" s="1"/>
  <c r="L22" i="8"/>
  <c r="L55" i="8" s="1"/>
  <c r="AE55" i="8" l="1"/>
  <c r="V55" i="8"/>
  <c r="AF55" i="8"/>
  <c r="W55" i="8"/>
  <c r="W83" i="8" l="1"/>
  <c r="AF83" i="8" s="1"/>
  <c r="V83" i="8"/>
  <c r="AE83" i="8" s="1"/>
  <c r="C44" i="4"/>
  <c r="C59" i="4" s="1"/>
  <c r="C71" i="4" s="1"/>
  <c r="C61" i="4" l="1"/>
  <c r="F12" i="8" s="1"/>
  <c r="C63" i="4"/>
  <c r="AD18" i="8"/>
  <c r="AD22" i="8" s="1"/>
  <c r="C66" i="4" l="1"/>
  <c r="A48" i="4"/>
  <c r="A53" i="4" s="1"/>
  <c r="C48" i="4"/>
  <c r="E47" i="8" s="1"/>
  <c r="C46" i="4"/>
  <c r="AK75" i="8"/>
  <c r="AK76" i="8"/>
  <c r="AK79" i="8"/>
  <c r="AK65" i="8"/>
  <c r="AK66" i="8"/>
  <c r="AK67" i="8"/>
  <c r="AK68" i="8"/>
  <c r="AK69" i="8"/>
  <c r="AK70" i="8"/>
  <c r="AK71" i="8"/>
  <c r="AK72" i="8"/>
  <c r="AJ75" i="8"/>
  <c r="AJ76" i="8"/>
  <c r="AJ79" i="8"/>
  <c r="AJ65" i="8"/>
  <c r="AJ66" i="8"/>
  <c r="AJ67" i="8"/>
  <c r="AJ68" i="8"/>
  <c r="AJ69" i="8"/>
  <c r="AJ70" i="8"/>
  <c r="AJ71" i="8"/>
  <c r="AJ72" i="8"/>
  <c r="AI75" i="8"/>
  <c r="AI76" i="8"/>
  <c r="AI79" i="8"/>
  <c r="AI65" i="8"/>
  <c r="AI66" i="8"/>
  <c r="AI67" i="8"/>
  <c r="AI68" i="8"/>
  <c r="AI69" i="8"/>
  <c r="AI70" i="8"/>
  <c r="AI71" i="8"/>
  <c r="AI72" i="8"/>
  <c r="AB75" i="8"/>
  <c r="AB76" i="8"/>
  <c r="AB79" i="8"/>
  <c r="AA75" i="8"/>
  <c r="AA76" i="8"/>
  <c r="AA79" i="8"/>
  <c r="AB59" i="8"/>
  <c r="AB60" i="8"/>
  <c r="AB61" i="8"/>
  <c r="AB62" i="8"/>
  <c r="AB63" i="8"/>
  <c r="AB64" i="8"/>
  <c r="AB65" i="8"/>
  <c r="AB66" i="8"/>
  <c r="AB67" i="8"/>
  <c r="AB68" i="8"/>
  <c r="AB69" i="8"/>
  <c r="AB70" i="8"/>
  <c r="AB71" i="8"/>
  <c r="AB72" i="8"/>
  <c r="AA65" i="8"/>
  <c r="AA66" i="8"/>
  <c r="AA67" i="8"/>
  <c r="AA68" i="8"/>
  <c r="AA69" i="8"/>
  <c r="AA70" i="8"/>
  <c r="AA71" i="8"/>
  <c r="AA72" i="8"/>
  <c r="Z75" i="8"/>
  <c r="Z76" i="8"/>
  <c r="Z79" i="8"/>
  <c r="Z65" i="8"/>
  <c r="Z66" i="8"/>
  <c r="Z67" i="8"/>
  <c r="Z68" i="8"/>
  <c r="Z69" i="8"/>
  <c r="Z70" i="8"/>
  <c r="Z71" i="8"/>
  <c r="Z72" i="8"/>
  <c r="R65" i="8"/>
  <c r="R66" i="8"/>
  <c r="R67" i="8"/>
  <c r="R68" i="8"/>
  <c r="R69" i="8"/>
  <c r="R70" i="8"/>
  <c r="Q65" i="8"/>
  <c r="Q66" i="8"/>
  <c r="Q67" i="8"/>
  <c r="Q68" i="8"/>
  <c r="Q69" i="8"/>
  <c r="Q70" i="8"/>
  <c r="R75" i="8"/>
  <c r="R76" i="8"/>
  <c r="Q75" i="8"/>
  <c r="Q76" i="8"/>
  <c r="P75" i="8"/>
  <c r="P76" i="8"/>
  <c r="P70" i="8"/>
  <c r="P67" i="8"/>
  <c r="P68" i="8"/>
  <c r="P65" i="8"/>
  <c r="P58" i="8"/>
  <c r="C53" i="4" l="1"/>
  <c r="C47" i="8" s="1"/>
  <c r="C73" i="8" s="1"/>
  <c r="C45" i="4"/>
  <c r="C69" i="4"/>
  <c r="I18" i="4"/>
  <c r="A49" i="4"/>
  <c r="A52" i="4" s="1"/>
  <c r="F14" i="8"/>
  <c r="E73" i="8"/>
  <c r="A54" i="4" l="1"/>
  <c r="J20" i="8"/>
  <c r="T20" i="8" s="1"/>
  <c r="AK74" i="8"/>
  <c r="AJ74" i="8"/>
  <c r="AI74" i="8"/>
  <c r="AK64" i="8"/>
  <c r="AJ64" i="8"/>
  <c r="AI64" i="8"/>
  <c r="AK63" i="8"/>
  <c r="AJ63" i="8"/>
  <c r="AI63" i="8"/>
  <c r="AK62" i="8"/>
  <c r="AJ62" i="8"/>
  <c r="AI62" i="8"/>
  <c r="AK61" i="8"/>
  <c r="AJ61" i="8"/>
  <c r="AI61" i="8"/>
  <c r="AK60" i="8"/>
  <c r="AJ60" i="8"/>
  <c r="AI60" i="8"/>
  <c r="AK59" i="8"/>
  <c r="AJ59" i="8"/>
  <c r="AI59" i="8"/>
  <c r="AK58" i="8"/>
  <c r="AJ58" i="8"/>
  <c r="AI58" i="8"/>
  <c r="AB74" i="8"/>
  <c r="AA74" i="8"/>
  <c r="Z74" i="8"/>
  <c r="AA64" i="8"/>
  <c r="Z64" i="8"/>
  <c r="AA63" i="8"/>
  <c r="Z63" i="8"/>
  <c r="AA62" i="8"/>
  <c r="Z62" i="8"/>
  <c r="AA61" i="8"/>
  <c r="Z61" i="8"/>
  <c r="AA60" i="8"/>
  <c r="Z60" i="8"/>
  <c r="AA59" i="8"/>
  <c r="Z59" i="8"/>
  <c r="AB58" i="8"/>
  <c r="AA58" i="8"/>
  <c r="Z58" i="8"/>
  <c r="R59" i="8"/>
  <c r="R60" i="8"/>
  <c r="R61" i="8"/>
  <c r="R62" i="8"/>
  <c r="R63" i="8"/>
  <c r="R64" i="8"/>
  <c r="R71" i="8"/>
  <c r="R72" i="8"/>
  <c r="R74" i="8"/>
  <c r="R79" i="8"/>
  <c r="R58" i="8"/>
  <c r="Q59" i="8"/>
  <c r="Q60" i="8"/>
  <c r="Q61" i="8"/>
  <c r="Q62" i="8"/>
  <c r="Q63" i="8"/>
  <c r="Q64" i="8"/>
  <c r="Q71" i="8"/>
  <c r="Q72" i="8"/>
  <c r="Q74" i="8"/>
  <c r="Q79" i="8"/>
  <c r="Q58" i="8"/>
  <c r="P59" i="8"/>
  <c r="P60" i="8"/>
  <c r="P61" i="8"/>
  <c r="P62" i="8"/>
  <c r="P63" i="8"/>
  <c r="P64" i="8"/>
  <c r="P66" i="8"/>
  <c r="P69" i="8"/>
  <c r="P71" i="8"/>
  <c r="P72" i="8"/>
  <c r="P74" i="8"/>
  <c r="P79" i="8"/>
  <c r="K85" i="8" l="1"/>
  <c r="B17" i="1" s="1"/>
  <c r="AF85" i="8"/>
  <c r="D19" i="1" s="1"/>
  <c r="AE85" i="8"/>
  <c r="D18" i="1" s="1"/>
  <c r="AD85" i="8"/>
  <c r="D17" i="1" s="1"/>
  <c r="L85" i="8"/>
  <c r="B18" i="1" s="1"/>
  <c r="M85" i="8"/>
  <c r="B19" i="1" s="1"/>
  <c r="U85" i="8"/>
  <c r="C17" i="1" s="1"/>
  <c r="V85" i="8"/>
  <c r="C18" i="1" s="1"/>
  <c r="W85" i="8"/>
  <c r="C19" i="1" s="1"/>
  <c r="AC20" i="8"/>
  <c r="C9" i="9"/>
  <c r="U83" i="8"/>
  <c r="AD83" i="8" s="1"/>
  <c r="D21" i="1" l="1"/>
  <c r="D22" i="1"/>
  <c r="C22" i="1"/>
  <c r="C21" i="1"/>
  <c r="B22" i="1"/>
  <c r="B21" i="1"/>
  <c r="C19" i="4"/>
  <c r="L46" i="1" l="1"/>
  <c r="K46" i="1"/>
  <c r="J46" i="1"/>
  <c r="L45" i="1"/>
  <c r="K45" i="1"/>
  <c r="J45" i="1"/>
  <c r="L44" i="1"/>
  <c r="K44" i="1"/>
  <c r="J44" i="1"/>
  <c r="L43" i="1"/>
  <c r="K43" i="1"/>
  <c r="J43" i="1"/>
  <c r="C23" i="4"/>
  <c r="C22" i="4"/>
  <c r="D24" i="9"/>
  <c r="D25" i="9"/>
  <c r="D26" i="9"/>
  <c r="D27" i="9"/>
  <c r="H16" i="9" s="1"/>
  <c r="D28" i="9"/>
  <c r="D29" i="9"/>
  <c r="C24" i="9"/>
  <c r="C25" i="9"/>
  <c r="C26" i="9"/>
  <c r="C27" i="9"/>
  <c r="G16" i="9" s="1"/>
  <c r="C28" i="9"/>
  <c r="C29" i="9"/>
  <c r="C22" i="9"/>
  <c r="C23" i="9"/>
  <c r="C21" i="9"/>
  <c r="D22" i="9"/>
  <c r="D23" i="9"/>
  <c r="D21" i="9"/>
  <c r="C17" i="9"/>
  <c r="C59" i="9" s="1"/>
  <c r="C16" i="9"/>
  <c r="G90" i="9" s="1"/>
  <c r="H65" i="9" s="1"/>
  <c r="C15" i="9"/>
  <c r="C57" i="9" s="1"/>
  <c r="F8" i="9"/>
  <c r="D63" i="9"/>
  <c r="D64" i="9"/>
  <c r="D65" i="9"/>
  <c r="D66" i="9"/>
  <c r="D67" i="9"/>
  <c r="D68" i="9"/>
  <c r="D69" i="9"/>
  <c r="H58" i="9" s="1"/>
  <c r="D70" i="9"/>
  <c r="D71" i="9"/>
  <c r="C64" i="9"/>
  <c r="C65" i="9"/>
  <c r="C66" i="9"/>
  <c r="C67" i="9"/>
  <c r="C68" i="9"/>
  <c r="C69" i="9"/>
  <c r="G58" i="9" s="1"/>
  <c r="C70" i="9"/>
  <c r="C71" i="9"/>
  <c r="C63" i="9"/>
  <c r="C37" i="4"/>
  <c r="C26" i="4"/>
  <c r="C25" i="4"/>
  <c r="J16" i="8"/>
  <c r="N11" i="4"/>
  <c r="C36" i="4"/>
  <c r="C29" i="4"/>
  <c r="C33" i="4"/>
  <c r="C32" i="4"/>
  <c r="C28" i="4"/>
  <c r="G15" i="9"/>
  <c r="C55" i="9"/>
  <c r="G57" i="9" s="1"/>
  <c r="G88" i="9"/>
  <c r="G47" i="9"/>
  <c r="H47" i="9"/>
  <c r="G48" i="9"/>
  <c r="H15" i="9"/>
  <c r="G89" i="9"/>
  <c r="H48" i="9"/>
  <c r="I42" i="1"/>
  <c r="L42" i="1" s="1"/>
  <c r="H42" i="1" s="1"/>
  <c r="K42" i="1" s="1"/>
  <c r="G42" i="1" s="1"/>
  <c r="J42" i="1" s="1"/>
  <c r="C58" i="9" l="1"/>
  <c r="G91" i="9"/>
  <c r="I65" i="9" s="1"/>
  <c r="H57" i="9"/>
  <c r="H88" i="9"/>
  <c r="I88" i="9" s="1"/>
  <c r="G50" i="9"/>
  <c r="I23" i="9" s="1"/>
  <c r="H89" i="9"/>
  <c r="I89" i="9" s="1"/>
  <c r="G49" i="9"/>
  <c r="H23" i="9" s="1"/>
  <c r="D20" i="9"/>
  <c r="C20" i="9" s="1"/>
  <c r="I48" i="9"/>
  <c r="I47" i="9"/>
  <c r="C14" i="9"/>
  <c r="G46" i="9" s="1"/>
  <c r="G23" i="9" s="1"/>
  <c r="T16" i="8"/>
  <c r="G47" i="1"/>
  <c r="J47" i="1" s="1"/>
  <c r="G48" i="1"/>
  <c r="J48" i="1" s="1"/>
  <c r="D62" i="9" l="1"/>
  <c r="C62" i="9" s="1"/>
  <c r="G92" i="9"/>
  <c r="J65" i="9" s="1"/>
  <c r="H47" i="1"/>
  <c r="K47" i="1" s="1"/>
  <c r="G51" i="9"/>
  <c r="J23" i="9" s="1"/>
  <c r="G45" i="9"/>
  <c r="F23" i="9" s="1"/>
  <c r="G87" i="9"/>
  <c r="G65" i="9" s="1"/>
  <c r="G86" i="9"/>
  <c r="H14" i="9"/>
  <c r="H13" i="9"/>
  <c r="C56" i="9"/>
  <c r="H55" i="9" s="1"/>
  <c r="G49" i="1"/>
  <c r="G50" i="1" s="1"/>
  <c r="J50" i="1" s="1"/>
  <c r="G52" i="1" s="1"/>
  <c r="B24" i="1" l="1"/>
  <c r="A75" i="4" s="1"/>
  <c r="K87" i="8" s="1"/>
  <c r="H56" i="9"/>
  <c r="I67" i="9" s="1"/>
  <c r="I25" i="9"/>
  <c r="F52" i="9"/>
  <c r="F93" i="9"/>
  <c r="F65" i="9"/>
  <c r="H48" i="1" l="1"/>
  <c r="H49" i="1" l="1"/>
  <c r="K48" i="1"/>
  <c r="H50" i="1" l="1"/>
  <c r="K50" i="1" s="1"/>
  <c r="H52" i="1" s="1"/>
  <c r="C24" i="1" l="1"/>
  <c r="A77" i="4" s="1"/>
  <c r="U87" i="8" s="1"/>
  <c r="I47" i="1"/>
  <c r="L47" i="1" s="1"/>
  <c r="AC16" i="8"/>
  <c r="I48" i="1"/>
  <c r="L48" i="1" s="1"/>
  <c r="I49" i="1" l="1"/>
  <c r="I50" i="1" s="1"/>
  <c r="L50" i="1" s="1"/>
  <c r="I52" i="1" s="1"/>
  <c r="G54" i="1" l="1"/>
  <c r="B26" i="1" s="1"/>
  <c r="A84" i="4" s="1"/>
  <c r="AD91" i="8" s="1"/>
  <c r="D24" i="1"/>
  <c r="A79" i="4" s="1"/>
  <c r="A81" i="4" l="1"/>
  <c r="AD87" i="8" s="1"/>
  <c r="B94" i="8"/>
  <c r="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I6" authorId="0" shapeId="0" xr:uid="{00000000-0006-0000-0000-000001000000}">
      <text>
        <r>
          <rPr>
            <b/>
            <sz val="8"/>
            <color indexed="81"/>
            <rFont val="Tahoma"/>
            <family val="2"/>
            <charset val="238"/>
          </rPr>
          <t xml:space="preserve">Vysvětlivka: 
</t>
        </r>
        <r>
          <rPr>
            <sz val="8"/>
            <color indexed="81"/>
            <rFont val="Tahoma"/>
            <family val="2"/>
            <charset val="238"/>
          </rPr>
          <t xml:space="preserve">Tabulka obsahuje nápovědy (vždy červený roh buňky) i automatické funkce. Aby se buňky doplňovaly správně, nejprve je nutné vyplnit těchto 5 úvodních dotazů, krok za krokem.  
</t>
        </r>
      </text>
    </comment>
    <comment ref="J20" authorId="0" shapeId="0" xr:uid="{00000000-0006-0000-0000-000002000000}">
      <text>
        <r>
          <rPr>
            <b/>
            <sz val="8"/>
            <color indexed="81"/>
            <rFont val="Tahoma"/>
            <family val="2"/>
            <charset val="238"/>
          </rPr>
          <t>Vysvětlivka:</t>
        </r>
        <r>
          <rPr>
            <sz val="8"/>
            <color indexed="81"/>
            <rFont val="Tahoma"/>
            <family val="2"/>
            <charset val="238"/>
          </rPr>
          <t xml:space="preserve"> 
Tato buňka se doplňuje automaticky. Aby se vyplnil správný rok, je nutné vyplnit 5 úvodních buněk (tj. název žadatele atd.). 
</t>
        </r>
      </text>
    </comment>
    <comment ref="B25" authorId="0" shapeId="0" xr:uid="{00000000-0006-0000-0000-000003000000}">
      <text>
        <r>
          <rPr>
            <b/>
            <sz val="8"/>
            <color indexed="81"/>
            <rFont val="Tahoma"/>
            <family val="2"/>
            <charset val="238"/>
          </rPr>
          <t xml:space="preserve">B) Spojený (propojený) podnikatel:
</t>
        </r>
        <r>
          <rPr>
            <sz val="8"/>
            <color indexed="81"/>
            <rFont val="Tahoma"/>
            <family val="2"/>
            <charset val="238"/>
          </rPr>
          <t xml:space="preserve">Uveďte </t>
        </r>
        <r>
          <rPr>
            <u/>
            <sz val="8"/>
            <color indexed="81"/>
            <rFont val="Tahoma"/>
            <family val="2"/>
            <charset val="238"/>
          </rPr>
          <t>všechny</t>
        </r>
        <r>
          <rPr>
            <sz val="8"/>
            <color indexed="81"/>
            <rFont val="Tahoma"/>
            <family val="2"/>
            <charset val="238"/>
          </rPr>
          <t xml:space="preserve"> podnikatele, kteří mají (ke dni vyplnění tohoto Prohlášení) vazbu na žadatele vyšší než 50 %. A k tomu všechny podnikatele, kteří jsou </t>
        </r>
        <r>
          <rPr>
            <u/>
            <sz val="8"/>
            <color indexed="81"/>
            <rFont val="Tahoma"/>
            <family val="2"/>
            <charset val="238"/>
          </rPr>
          <t>s těmito</t>
        </r>
        <r>
          <rPr>
            <sz val="8"/>
            <color indexed="81"/>
            <rFont val="Tahoma"/>
            <family val="2"/>
            <charset val="238"/>
          </rPr>
          <t xml:space="preserve">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vlastní společnost Alfa s.r.o. 51 % a zároveň je Žadatel (Super firma s.r.o.) vlastněn společností Beta s.r.o. 70 %. A k tomu Beta s.r.o. vlastní další podnik, Gamu s.r.o. 55 % (tzn. Gama s.r.o. má také více jak 50 %, tzn. je v řetězci, tím se Gama s.r.o. stává také propojeným podnikatelem).
</t>
        </r>
        <r>
          <rPr>
            <b/>
            <sz val="8"/>
            <color indexed="81"/>
            <rFont val="Tahoma"/>
            <family val="2"/>
            <charset val="238"/>
          </rPr>
          <t xml:space="preserve">B) Výsledek příkladu: 
</t>
        </r>
        <r>
          <rPr>
            <sz val="8"/>
            <color indexed="81"/>
            <rFont val="Tahoma"/>
            <family val="2"/>
            <charset val="238"/>
          </rPr>
          <t xml:space="preserve">Žadatel uvede všechny tři společnosti. Alfa s.r.o., Beta s.r.o. jsou spojenými podnikateli. A protože má Gama s.r.o. také více jak 50 % (a je v řetězci z Bety s.r.o.), tím se Gama s.r.o. stává (také) propojeným podnikatelem. Každá společnost bude na samostatném řádku.
Kompletní vysvětlivky k jednotlivým písmenům (B, C, D, E) naleznete v Příručce na webu NRB. Cesta: www.nrb.cz - záložka Podnikatelé - Další informace pro podnikatele - Definice MSP. Nyní klikněte na červený text PŘÍRUČKA.
</t>
        </r>
      </text>
    </comment>
    <comment ref="J25" authorId="0" shapeId="0" xr:uid="{00000000-0006-0000-0000-000004000000}">
      <text>
        <r>
          <rPr>
            <b/>
            <sz val="8"/>
            <color indexed="81"/>
            <rFont val="Tahoma"/>
            <family val="2"/>
            <charset val="238"/>
          </rPr>
          <t>Nejprve je vždy nutné vyplňit úvodní 5 dotazů tohoto Prohlášení.
Vzorový příklad, jak určit</t>
        </r>
        <r>
          <rPr>
            <sz val="8"/>
            <color indexed="81"/>
            <rFont val="Tahoma"/>
            <family val="2"/>
            <charset val="238"/>
          </rPr>
          <t xml:space="preserve"> </t>
        </r>
        <r>
          <rPr>
            <b/>
            <sz val="8"/>
            <color indexed="81"/>
            <rFont val="Tahoma"/>
            <family val="2"/>
            <charset val="238"/>
          </rPr>
          <t xml:space="preserve">Rok N:
</t>
        </r>
        <r>
          <rPr>
            <sz val="8"/>
            <color indexed="81"/>
            <rFont val="Tahoma"/>
            <family val="2"/>
            <charset val="238"/>
          </rPr>
          <t xml:space="preserve">Žadatel (Super firma s.r.o.) vyplňoval toto Prohlášení například 1.1.2024.  
-- Společnost Alfa s.r.o. již má (za loňský rok) podané daňové přiznání. 
-- Společnost Beta s.r.o. ještě nemá (za loňský rok) podané daňové přiznání. 
-- Společnost Gama s.r.o. vnikla v letošním roce.
</t>
        </r>
        <r>
          <rPr>
            <b/>
            <sz val="8"/>
            <color indexed="81"/>
            <rFont val="Tahoma"/>
            <family val="2"/>
            <charset val="238"/>
          </rPr>
          <t>Výsledek k příkladu:</t>
        </r>
        <r>
          <rPr>
            <sz val="8"/>
            <color indexed="81"/>
            <rFont val="Tahoma"/>
            <family val="2"/>
            <charset val="238"/>
          </rPr>
          <t xml:space="preserve"> 
-- Alfa s.r.o. bude uvádě ve sloupci N rok 2023. 
-- Beta s.r.o. bude uvádět ve sloupci N rok 2022.
-- Gama s.r.o. bude uvádět ve sloupci N informaci </t>
        </r>
        <r>
          <rPr>
            <i/>
            <sz val="8"/>
            <color indexed="81"/>
            <rFont val="Tahoma"/>
            <family val="2"/>
            <charset val="238"/>
          </rPr>
          <t xml:space="preserve">"Nový podnik". </t>
        </r>
        <r>
          <rPr>
            <sz val="8"/>
            <color indexed="81"/>
            <rFont val="Tahoma"/>
            <family val="2"/>
            <charset val="238"/>
          </rPr>
          <t xml:space="preserve">Následně se automaticky změní barva buněk. 
</t>
        </r>
        <r>
          <rPr>
            <b/>
            <sz val="8"/>
            <color indexed="81"/>
            <rFont val="Tahoma"/>
            <family val="2"/>
            <charset val="238"/>
          </rPr>
          <t>Technická poznámka:</t>
        </r>
        <r>
          <rPr>
            <sz val="8"/>
            <color indexed="81"/>
            <rFont val="Tahoma"/>
            <family val="2"/>
            <charset val="238"/>
          </rPr>
          <t xml:space="preserve">
</t>
        </r>
        <r>
          <rPr>
            <b/>
            <sz val="8"/>
            <color indexed="81"/>
            <rFont val="Tahoma"/>
            <family val="2"/>
            <charset val="238"/>
          </rPr>
          <t xml:space="preserve">1) </t>
        </r>
        <r>
          <rPr>
            <sz val="8"/>
            <color indexed="81"/>
            <rFont val="Tahoma"/>
            <family val="2"/>
            <charset val="238"/>
          </rPr>
          <t xml:space="preserve">Pokud se v Excelu zobrazí oranžová políčka, vložte do oranžových políček Váš odhad, jakých hodnot bude podnik dosahovat na konci tohoto roku.
</t>
        </r>
        <r>
          <rPr>
            <b/>
            <sz val="8"/>
            <color indexed="81"/>
            <rFont val="Tahoma"/>
            <family val="2"/>
            <charset val="238"/>
          </rPr>
          <t>2)</t>
        </r>
        <r>
          <rPr>
            <sz val="8"/>
            <color indexed="81"/>
            <rFont val="Tahoma"/>
            <family val="2"/>
            <charset val="238"/>
          </rPr>
          <t xml:space="preserve"> Pokud se v Excelu zobrazí černá políčka, do těchto plně černých polí se nic nevyplňuje.
</t>
        </r>
      </text>
    </comment>
    <comment ref="B48" authorId="0" shapeId="0" xr:uid="{00000000-0006-0000-0000-000005000000}">
      <text>
        <r>
          <rPr>
            <b/>
            <sz val="8"/>
            <color indexed="81"/>
            <rFont val="Tahoma"/>
            <family val="2"/>
            <charset val="238"/>
          </rPr>
          <t xml:space="preserve">B) Spojený (propojený) podnikatel - přerušené vazby:
</t>
        </r>
        <r>
          <rPr>
            <sz val="8"/>
            <color indexed="81"/>
            <rFont val="Tahoma"/>
            <family val="2"/>
            <charset val="238"/>
          </rPr>
          <t xml:space="preserve">Uveďte všechny podnikatele, ktěří ukončili vazbu na žadatele v uvedeném časovém rozmezí OD - DO a vazba byla vyšší než 50%. Dále uveďte všechny podnikatele, kteří v uvedeném období ukončili vazbu a zároveň byli s těmito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vyplňoval toto Prohlášení dne 1.1.2024.
Časové rozmezí se automaticky doplnilo: OD 1.1.2021  DO 1.1.2024.
Žadatel (Super firma s.r.o.) měl vazbu na společnost (vlastnil společnost) Gama s.r.o. 51% do 6.5.2022.
Dne 6.5.2022 byla společnost Gama s.r.o. žadatelem prodána (tzn. vazba byla přerušena).
</t>
        </r>
        <r>
          <rPr>
            <b/>
            <sz val="8"/>
            <color indexed="81"/>
            <rFont val="Tahoma"/>
            <family val="2"/>
            <charset val="238"/>
          </rPr>
          <t>B)</t>
        </r>
        <r>
          <rPr>
            <sz val="8"/>
            <color indexed="81"/>
            <rFont val="Tahoma"/>
            <family val="2"/>
            <charset val="238"/>
          </rPr>
          <t xml:space="preserve"> </t>
        </r>
        <r>
          <rPr>
            <b/>
            <sz val="8"/>
            <color indexed="81"/>
            <rFont val="Tahoma"/>
            <family val="2"/>
            <charset val="238"/>
          </rPr>
          <t>Výsledek:</t>
        </r>
        <r>
          <rPr>
            <sz val="8"/>
            <color indexed="81"/>
            <rFont val="Tahoma"/>
            <family val="2"/>
            <charset val="238"/>
          </rPr>
          <t xml:space="preserve"> 
Žadatel uvede do buňky název společnosti Gama s.r.o. 
Kompletní vysvětlivky k jednotlivým písmenům (B, C, D, E) naleznete v Příručce na webu NRB. Cesta: www.nrb.cz - záložka Podnikatelé - Další informace pro podnikatele - Definice MSP. Nyní klikněte na červený text PŘÍRUČKA.</t>
        </r>
        <r>
          <rPr>
            <i/>
            <sz val="8"/>
            <color indexed="81"/>
            <rFont val="Tahoma"/>
            <family val="2"/>
            <charset val="238"/>
          </rPr>
          <t xml:space="preserve">
</t>
        </r>
      </text>
    </comment>
    <comment ref="B58" authorId="0" shapeId="0" xr:uid="{00000000-0006-0000-0000-000006000000}">
      <text>
        <r>
          <rPr>
            <b/>
            <sz val="8"/>
            <color indexed="81"/>
            <rFont val="Tahoma"/>
            <family val="2"/>
            <charset val="238"/>
          </rPr>
          <t xml:space="preserve">E) Partnerský podnikatel - aktivní vazby:
</t>
        </r>
        <r>
          <rPr>
            <sz val="8"/>
            <color indexed="81"/>
            <rFont val="Tahoma"/>
            <family val="2"/>
            <charset val="238"/>
          </rPr>
          <t xml:space="preserve">Uveďte všechny podnikatele, kteří mají (ke dni vyplnění tohoto Prohlášení) vazbu na žadatele OD 25% (včetně) DO 50% (včetně). 
A dále pak všechny podnikatele, kteří jsou spojeni s partnerem (tedy vazba vyšší než 50% na tohoto partnerského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Příklad: 
</t>
        </r>
        <r>
          <rPr>
            <sz val="8"/>
            <color indexed="81"/>
            <rFont val="Tahoma"/>
            <family val="2"/>
            <charset val="238"/>
          </rPr>
          <t xml:space="preserve">Žadatel (Super firma s.r.o.) vlastní společnost Delta s.r.o. 47%. Společnost Delta s.r.o. vlastní Epsilon s.r.o. 70% a ještě společnost společnost Nete s.r.o. 42%.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příkladu: 
</t>
        </r>
        <r>
          <rPr>
            <sz val="8"/>
            <color indexed="81"/>
            <rFont val="Tahoma"/>
            <family val="2"/>
            <charset val="238"/>
          </rPr>
          <t xml:space="preserve">Žadatel uvede společnost Delta s.r.o. (o výši 47%), protože je to partnerský podnik. Na tento partnerský podnik je navázán podnik Epsilon s.r.o. (který splnil podmínku vazba vyšší než 50% na partnerského podnikatele) a uvede 47%. Společnost Nete s.r.o. nebude nikde uvedena. 
</t>
        </r>
      </text>
    </comment>
    <comment ref="N58" authorId="0" shapeId="0" xr:uid="{00000000-0006-0000-0000-000007000000}">
      <text>
        <r>
          <rPr>
            <b/>
            <sz val="8"/>
            <color indexed="81"/>
            <rFont val="Tahoma"/>
            <family val="2"/>
            <charset val="238"/>
          </rPr>
          <t>E) Partnerský podnikatel - Podíl v %</t>
        </r>
        <r>
          <rPr>
            <sz val="8"/>
            <color indexed="81"/>
            <rFont val="Tahoma"/>
            <family val="2"/>
            <charset val="238"/>
          </rPr>
          <t xml:space="preserve">
V případě partnera s přímou vazbou na žadatele zadejte procentuální výši „vazby“ (od 25% včetně  - do 50% včetně). U podnikatelů spojených s partnerem zadejte stejné procento, jako je výše „vazby“ partnera vůči žadateli.
Po vložení účetních dat (zaměstnanci, aktiva, obrat) a následném vložení podílu (např. 50 %) se na pozadí automaticky hodnoty přepočítají. 
</t>
        </r>
      </text>
    </comment>
    <comment ref="B74" authorId="0" shapeId="0" xr:uid="{00000000-0006-0000-0000-000008000000}">
      <text>
        <r>
          <rPr>
            <b/>
            <sz val="8"/>
            <color indexed="81"/>
            <rFont val="Tahoma"/>
            <family val="2"/>
            <charset val="238"/>
          </rPr>
          <t xml:space="preserve">E) Partnerský podnik - přerušené vazby: 
</t>
        </r>
        <r>
          <rPr>
            <sz val="8"/>
            <color indexed="81"/>
            <rFont val="Tahoma"/>
            <family val="2"/>
            <charset val="238"/>
          </rPr>
          <t xml:space="preserve">Uveďte všechny podnikatele, kteří přerušili vazbu v uvedeném časovém rozmezí OD - DO a zároveň byla vazba na žadatele: OD 25% (včetně) DO 50% (včetně) 
Dále uveďte všechny podnikatele, kteří v uvedeném časovém rozmezí ukončili vazbu, a zároveň byli spojeni s partnerem (vazba byla vyšší než 50% na tohoto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Příklad:</t>
        </r>
        <r>
          <rPr>
            <sz val="8"/>
            <color indexed="81"/>
            <rFont val="Tahoma"/>
            <family val="2"/>
            <charset val="238"/>
          </rPr>
          <t xml:space="preserve"> 
Žadatel (Super firma s.r.o.) vyplňoval toto Prohlášení dne 1.1.2024. Žadatel vlastnil společnost Zeta s.r.o. 35% do 30.7.2023 a zároveň byl žadatel vlastněn společností Eta s.r.o. 50% do 30.9.2023. Společnost Eta s.r.o. prodal pouze 25%.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t>
        </r>
        <r>
          <rPr>
            <sz val="8"/>
            <color indexed="81"/>
            <rFont val="Tahoma"/>
            <family val="2"/>
            <charset val="238"/>
          </rPr>
          <t xml:space="preserve">-- Společnost Zeta s.r.o. bude pouze v přerušených vazbách, podíl uvede 35%.
-- Společnost Eta s.r.o. bude 25% v aktivních vazbách a 25% v přerušených vazbách.
</t>
        </r>
      </text>
    </comment>
  </commentList>
</comments>
</file>

<file path=xl/sharedStrings.xml><?xml version="1.0" encoding="utf-8"?>
<sst xmlns="http://schemas.openxmlformats.org/spreadsheetml/2006/main" count="341" uniqueCount="220">
  <si>
    <t>IČO</t>
  </si>
  <si>
    <t>Počet zaměstnanců</t>
  </si>
  <si>
    <t>ANO</t>
  </si>
  <si>
    <t>NE</t>
  </si>
  <si>
    <t>kurz</t>
  </si>
  <si>
    <t>aktiva</t>
  </si>
  <si>
    <t>obrat</t>
  </si>
  <si>
    <t>velikost</t>
  </si>
  <si>
    <t>MALÝ</t>
  </si>
  <si>
    <t>STŘEDNÍ</t>
  </si>
  <si>
    <t>VELKÝ</t>
  </si>
  <si>
    <t>v tis. EUR</t>
  </si>
  <si>
    <t>DROBNÝ</t>
  </si>
  <si>
    <t>podnikatel ve smyslu Doporučení</t>
  </si>
  <si>
    <t>Roční obrat / příjmy</t>
  </si>
  <si>
    <t>Aktiva / majetek</t>
  </si>
  <si>
    <t>Obchodní firma/název/jméno podnikatele</t>
  </si>
  <si>
    <t xml:space="preserve">Beru na vědomí, že: </t>
  </si>
  <si>
    <t>Sledované období</t>
  </si>
  <si>
    <t>Jméno a příjmení osoby oprávněné zastupovat podnikatele žádajícího o podporu</t>
  </si>
  <si>
    <t>Podpis osoby oprávněné zastupovat podnikatele žádajícího o podporu</t>
  </si>
  <si>
    <t>Datum</t>
  </si>
  <si>
    <t>Doporučený postup pro vyplnění Formuláře MSP - Prohlášení o velikosti podnikatele:</t>
  </si>
  <si>
    <t>2003/361/ES ze dne 6. května 2003 týkajícího se definice mikro, malých a středních podniků
(Úřední věstník EU, L 124 ze dne 20. 5. 2003), dále jen " Doporučení 2003/361/ES".</t>
  </si>
  <si>
    <t>a) zaměstnanci; tj. fyzické osoby, které jsou v pracovním poměru k zaměstnavateli, pracují pro zaměstnavatele na základě dohody o pracovní činnosti nebo dohody o provedení práce,</t>
  </si>
  <si>
    <t>b) vlastníci-manažeři podílející se na řízení jako členové statutárního orgánu podnikatele.</t>
  </si>
  <si>
    <t>Pokud právnická osoba uvádí v účetnictví základní kapitál, použije se tento údaj, v ostatních případech lze vycházet z vlastního kapitálu. V případě, že podíl na hlasovacích právech je odlišný od podílu na základním nebo vlastním kapitálu, použije se vyšší podíl.</t>
  </si>
  <si>
    <t>Datum vzniku a zápisu (podle OR)</t>
  </si>
  <si>
    <t>ve formátu DD.MM.RRRR</t>
  </si>
  <si>
    <t>Rozklikněte:</t>
  </si>
  <si>
    <t>min. rok</t>
  </si>
  <si>
    <t>akt. rok</t>
  </si>
  <si>
    <t>Je žadatel MSP?</t>
  </si>
  <si>
    <t>a)</t>
  </si>
  <si>
    <t>větší než VK</t>
  </si>
  <si>
    <t>Doba existence (ve dnech)</t>
  </si>
  <si>
    <t>b)</t>
  </si>
  <si>
    <t>Právní forma</t>
  </si>
  <si>
    <t>jiná</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</si>
  <si>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</si>
  <si>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</si>
  <si>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</si>
  <si>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</si>
  <si>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</si>
  <si>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</si>
  <si>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</si>
  <si>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</si>
  <si>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</si>
  <si>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</si>
  <si>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</si>
  <si>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</si>
  <si>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</si>
  <si>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</si>
  <si>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</si>
  <si>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</si>
  <si>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</si>
  <si>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</si>
  <si>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</si>
  <si>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</si>
  <si>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</si>
  <si>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</si>
  <si>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</si>
  <si>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</si>
  <si>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</si>
  <si>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</si>
  <si>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</si>
  <si>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</si>
  <si>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</si>
  <si>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</si>
  <si>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</si>
  <si>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</si>
  <si>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</si>
  <si>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</si>
  <si>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</si>
  <si>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</si>
  <si>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</si>
  <si>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</si>
  <si>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a) sro a zároveň velká nebo malá starší 3. let</t>
  </si>
  <si>
    <t>b) vos nebo ks a zároveň velká nebo malá starší 3. let</t>
  </si>
  <si>
    <t>c) pro všechny</t>
  </si>
  <si>
    <t>d) pro všechny</t>
  </si>
  <si>
    <t>e1) velká, kde za poslední 2 roky</t>
  </si>
  <si>
    <t>e2) velká, kde za poslední 2 roky</t>
  </si>
  <si>
    <t>a,s´+ s.r.o.</t>
  </si>
  <si>
    <t>ostatní</t>
  </si>
  <si>
    <t>Počet zaměstnanců za celou skupinu</t>
  </si>
  <si>
    <t>Aktiva/majetek za celou skupinu</t>
  </si>
  <si>
    <t>Roční obrat / příjmy za celou skupinu</t>
  </si>
  <si>
    <t>Údaje za podnikatele / skupinu partnerských a spojených podnikatelů</t>
  </si>
  <si>
    <t>Prohlašuji, že ke dni podpisu tohoto Prohlášení jsem</t>
  </si>
  <si>
    <t>Poslední uzavřené účetní/zdaňovací období</t>
  </si>
  <si>
    <t>Datum vzniku žadatele</t>
  </si>
  <si>
    <r>
      <t>a)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</si>
  <si>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t>Počet zaměstnanců za ŽADATELE</t>
  </si>
  <si>
    <t>Aktiva/majetek za ŽADATELE (v tis. Kč)</t>
  </si>
  <si>
    <t>Roční obrat / příjmy za ŽADATELE (v tis. Kč)</t>
  </si>
  <si>
    <t>N-1</t>
  </si>
  <si>
    <t>N-2</t>
  </si>
  <si>
    <t>N</t>
  </si>
  <si>
    <t xml:space="preserve">kurz </t>
  </si>
  <si>
    <t>d) Podnik, který je uveden na listu SKUPINA nemůže být dodavatel projektu vůči žadateli z důvodu zákazu nespřízněnosti dodavatele a klienta.</t>
  </si>
  <si>
    <t>c) Žadatel odpovídá za správné a úplné vyplnění požadovaných údajů v tomto Prohlášení a je si vědom, že v případě změny vlastnické struktury před podpisem smlouvy s NRB  se může velikost podnikatele změnit. Pokud dojde ke změně vlastnické struktuře v období mezi podáním žádosti a podpisem úvěrové/záruční smlouvy je nutné předložit aktuální Prohlášení o velikosti podniku.</t>
  </si>
  <si>
    <r>
      <t xml:space="preserve">Příloha MSP
</t>
    </r>
    <r>
      <rPr>
        <sz val="8"/>
        <rFont val="Arial"/>
        <family val="2"/>
        <charset val="238"/>
      </rPr>
      <t>(platná od 1.1.2023)</t>
    </r>
  </si>
  <si>
    <t>b) Při zpracování tohoto prohlášení je možné využít Příručku pro stanovení velikosti podniku pro vymezení pojmů drobný, malý a střední podnikatel a postupů pro zařazování podnikatelů do jednotlivých kategorií, který je k dispozici na www.nrb.cz.</t>
  </si>
  <si>
    <t xml:space="preserve">g) Osoby blízké - fakt nevím, věděl bych, kdybychom měli buňku, kam by vypsali osoby blízké a tam by byly i jejich podniky. </t>
  </si>
  <si>
    <r>
      <t>e) Žadatel je povinnen na listu SKUPINA uvádět i podniky s vlastnickou historickou vazbou za poslední 3 kalendářní roky od data podání Žádosti, a bere na vědomí, že historické vazby mají vliv na velikost podnikatele</t>
    </r>
    <r>
      <rPr>
        <sz val="8"/>
        <color rgb="FFFF0000"/>
        <rFont val="Arial"/>
        <family val="2"/>
        <charset val="238"/>
      </rPr>
      <t xml:space="preserve"> (Skupiny?) </t>
    </r>
    <r>
      <rPr>
        <sz val="8"/>
        <rFont val="Arial"/>
        <family val="2"/>
        <charset val="238"/>
      </rPr>
      <t xml:space="preserve">dle EU klasifikace (mikro, malý, střední, velký) po dobu uplynutí 3 kalendářních let od data ukončení každé vlastnické vazby samostatně.  </t>
    </r>
  </si>
  <si>
    <r>
      <t xml:space="preserve">f) Žadatel bere na vědomí, že fyzické osoby </t>
    </r>
    <r>
      <rPr>
        <sz val="8"/>
        <color rgb="FFFF0000"/>
        <rFont val="Arial"/>
        <family val="2"/>
        <charset val="238"/>
      </rPr>
      <t>nepodnikající,</t>
    </r>
    <r>
      <rPr>
        <sz val="8"/>
        <rFont val="Arial"/>
        <family val="2"/>
        <charset val="238"/>
      </rPr>
      <t xml:space="preserve"> které jsou vlastníky společnosti více než 50% a zároveň zastupují jednatelskou funkci (osoba řídící), pro účely stanovení velikosti Skupiny, jsou považovány za fyzické osoby podnikající, tím bude Žadatel uvádět všechny sledované vlastnické vazby této fyzické osoby </t>
    </r>
    <r>
      <rPr>
        <sz val="8"/>
        <color rgb="FFFF0000"/>
        <rFont val="Arial"/>
        <family val="2"/>
        <charset val="238"/>
      </rPr>
      <t>nepodnikající.</t>
    </r>
    <r>
      <rPr>
        <sz val="8"/>
        <rFont val="Arial"/>
        <family val="2"/>
        <charset val="238"/>
      </rPr>
      <t xml:space="preserve"> </t>
    </r>
  </si>
  <si>
    <t>Mínus léta</t>
  </si>
  <si>
    <t>AUTOMATICKÝ VÝPOČET DATUMU OD DO:</t>
  </si>
  <si>
    <t>Datum do:</t>
  </si>
  <si>
    <t>Když je datum na Prohlášení nevyplněno, nech Datum OD prázdné</t>
  </si>
  <si>
    <t>Když je datum na Prohlášení nevyplněno, nech Datum DO prázdné</t>
  </si>
  <si>
    <t>DO</t>
  </si>
  <si>
    <t>ROK samostatně</t>
  </si>
  <si>
    <t>ROK mínus 1</t>
  </si>
  <si>
    <r>
      <t xml:space="preserve">Přerušené vazby    </t>
    </r>
    <r>
      <rPr>
        <b/>
        <sz val="8"/>
        <rFont val="Arial"/>
        <family val="2"/>
        <charset val="238"/>
      </rPr>
      <t xml:space="preserve"> OD</t>
    </r>
  </si>
  <si>
    <t>Rok - 1</t>
  </si>
  <si>
    <t>Rok - 2</t>
  </si>
  <si>
    <t xml:space="preserve">Součet hodnot N </t>
  </si>
  <si>
    <t xml:space="preserve">Součet hodnot N-1 </t>
  </si>
  <si>
    <t xml:space="preserve">Součet hodnot N-2 </t>
  </si>
  <si>
    <t>Prohlášení:</t>
  </si>
  <si>
    <t>Aktiva/
Majetek
v tis. CZK</t>
  </si>
  <si>
    <t>Obrat/
Příjmy
v tis. CZK</t>
  </si>
  <si>
    <t>Aktivní vazby</t>
  </si>
  <si>
    <t>Daňový poradce/Auditor (do 30.6.)</t>
  </si>
  <si>
    <t>Přerušené vazby</t>
  </si>
  <si>
    <t>Žadatel elektonicky (do 30.4.)</t>
  </si>
  <si>
    <r>
      <rPr>
        <b/>
        <sz val="9"/>
        <rFont val="Arial"/>
        <family val="2"/>
        <charset val="238"/>
      </rPr>
      <t>a)</t>
    </r>
    <r>
      <rPr>
        <sz val="9"/>
        <rFont val="Arial"/>
        <family val="2"/>
        <charset val="238"/>
      </rPr>
      <t xml:space="preserve">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</si>
  <si>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r>
      <rPr>
        <b/>
        <sz val="9"/>
        <rFont val="Arial"/>
        <family val="2"/>
        <charset val="238"/>
      </rPr>
      <t>b)</t>
    </r>
    <r>
      <rPr>
        <sz val="9"/>
        <rFont val="Arial"/>
        <family val="2"/>
        <charset val="238"/>
      </rPr>
      <t xml:space="preserve"> Při zpracování tohoto prohlášení je možné využít Příručku pro stanovení velikosti podniku pro vymezení pojmů drobný, malý a střední podnikatel a postupů pro zařazování podnikatelů do jednotlivých kategorií, který je k dispozici na www.nrb.cz.</t>
    </r>
  </si>
  <si>
    <r>
      <rPr>
        <b/>
        <sz val="9"/>
        <rFont val="Arial"/>
        <family val="2"/>
        <charset val="238"/>
      </rPr>
      <t>c)</t>
    </r>
    <r>
      <rPr>
        <sz val="9"/>
        <rFont val="Arial"/>
        <family val="2"/>
        <charset val="238"/>
      </rPr>
      <t xml:space="preserve"> Žadatel odpovídá za správné a úplné vyplnění požadovaných údajů v tomto Prohlášení a je si vědom, že v případě změny vlastnické struktury před podpisem smlouvy s NRB  se může velikost podnikatele změnit. Pokud dojde ke změně vlastnické struktuře, nebo podání aktuálního daňového přiznání za poslední rok u žadatele či člena skupiny, a to v období mezi podáním žádosti a podpisem úvěrové/záruční smlouvy je nutné předložit aktuální Prohlášení o velikosti podniku.</t>
    </r>
  </si>
  <si>
    <r>
      <rPr>
        <b/>
        <sz val="9"/>
        <rFont val="Arial"/>
        <family val="2"/>
        <charset val="238"/>
      </rPr>
      <t>e)</t>
    </r>
    <r>
      <rPr>
        <sz val="9"/>
        <rFont val="Arial"/>
        <family val="2"/>
        <charset val="238"/>
      </rPr>
      <t xml:space="preserve"> Žadatel je povinnen uvádět i podniky s vlastnickou historickou vazbou za poslední 3 kalendářní roky od data podání Žádosti (podpisu smlouvy o úvěru), a bere na vědomí, že historické vazby mají vliv na velikost podnikatele.</t>
    </r>
  </si>
  <si>
    <t>Rok mínus 2</t>
  </si>
  <si>
    <t>Číselník:</t>
  </si>
  <si>
    <t>Jaký má být výsledek, když dá ANO, a když NE</t>
  </si>
  <si>
    <t>Způsob podání daňového přiznání za uvedené účetní období</t>
  </si>
  <si>
    <t>Doplnění věty v prohlášení začátek</t>
  </si>
  <si>
    <t>Doplnění do věty v prohlášení konec</t>
  </si>
  <si>
    <t>ze dne 6. května 2003 týkajícího se definice mikro, malých a středních podniků (Úřední věstník EU, L 124 ze dne 20. 5. 2003), dále jen "Doporučení 2003/361/ES".</t>
  </si>
  <si>
    <t>podnikatel ve smyslu Doporučení 2003/361/ES</t>
  </si>
  <si>
    <t xml:space="preserve">Prohlašuji, že ke dni podpisu tohoto Prohlášení je </t>
  </si>
  <si>
    <t>Datum vyplnění tohoto Prohlášení (ve formátu DD.MM.RRRR):</t>
  </si>
  <si>
    <r>
      <rPr>
        <b/>
        <sz val="9"/>
        <rFont val="Arial"/>
        <family val="2"/>
        <charset val="238"/>
      </rPr>
      <t>d)</t>
    </r>
    <r>
      <rPr>
        <sz val="9"/>
        <rFont val="Arial"/>
        <family val="2"/>
        <charset val="238"/>
      </rPr>
      <t xml:space="preserve"> Podnik, který je uveden v rámci spojených či partnerských podnikatelů nemůže být dodavatelem projektu, a to z důvodu zákazu spřízněnosti dodavatele a klienta (platí jen u úvěrových programů).</t>
    </r>
  </si>
  <si>
    <t>Žadatel má hospodářský rok</t>
  </si>
  <si>
    <t>Výsledný rok Žadatele, pokud se nejedná o nový podnik</t>
  </si>
  <si>
    <t>Výsledný rok Žadatele, pokud se jedná o nový podnik</t>
  </si>
  <si>
    <t>Žadatel podal (tj. uzavřel) daňové přiznání za uvedené účetní období</t>
  </si>
  <si>
    <t>Zobrazení po výběru ANO/NE (pomocná část):</t>
  </si>
  <si>
    <t>Reálně dopisující se část:</t>
  </si>
  <si>
    <t>Vznik v letošním roce</t>
  </si>
  <si>
    <t>!!!</t>
  </si>
  <si>
    <t>Podíl          25 - 50 % včetně</t>
  </si>
  <si>
    <r>
      <rPr>
        <b/>
        <sz val="9"/>
        <rFont val="Arial"/>
        <family val="2"/>
        <charset val="238"/>
      </rPr>
      <t>g)</t>
    </r>
    <r>
      <rPr>
        <sz val="9"/>
        <rFont val="Arial"/>
        <family val="2"/>
        <charset val="238"/>
      </rPr>
      <t xml:space="preserve"> Žadatel je povinnen zahrnout všechny společnosti, které vlastní jemu osoba blízká, a to pokud ji vlastní společně nebo samostatně z více jak 50 %.</t>
    </r>
  </si>
  <si>
    <r>
      <rPr>
        <b/>
        <sz val="9"/>
        <rFont val="Arial"/>
        <family val="2"/>
        <charset val="238"/>
      </rPr>
      <t>f)</t>
    </r>
    <r>
      <rPr>
        <sz val="9"/>
        <rFont val="Arial"/>
        <family val="2"/>
        <charset val="238"/>
      </rPr>
      <t xml:space="preserve"> Žadatel bere na vědomí, že fyzické osoby nepodnikající, které jsou vlastníky společnosti více než 50 % a zároveň zastupují řídící funkci (např. jednatel)), jsou pro účely stanovení velikosti podnikatele, jsou považovány za fyzické osoby podnikající, tj. Žadatel uvádí všechny sledované vlastnické vazby k této fyzické osoby jako by byla podnikatelem. </t>
    </r>
  </si>
  <si>
    <t>Počet zaměstnanců dle daňového přiznání</t>
  </si>
  <si>
    <t>Počet zaměstnanců dle daňového příznání</t>
  </si>
  <si>
    <t>Zde vykřičníky, když někdo vyplní ČERNÉ pole</t>
  </si>
  <si>
    <t>Zde text, který se objeví, když se ukáže ORANŽOVÉ pole</t>
  </si>
  <si>
    <t xml:space="preserve">Do oranžových polí uveďte Váš odhad, jakých hodnot bude Podnik dosahovat po uzavření tohoto roku.
</t>
  </si>
  <si>
    <t xml:space="preserve">Do černých polí se nic nevyplňuje. </t>
  </si>
  <si>
    <t>Nový podnik</t>
  </si>
  <si>
    <t>Čistý text bez funkce (na něj je navázaná barva)</t>
  </si>
  <si>
    <t>Každý rok musí dojít v poslední pracovní den v roce ke změně pevného kurzu (na přepočet EUR) z ČNB (tzn. vytvořit resp. aktualizovat data pro zdroj dat) a je nutné změnit roky v číselníku (+ otestovat). A nezapomeň v následujícím období otestovat situaci, kdy je přímo Žadatel nově vzniklý podnik (tak, co se doplní hned do prvního řádku (do části "A", tzn. jaké se tam doplní datum - pokud vznikl Žadatel letos, musí se tam automaticky doplnit letošní rok, ať je rok jakýkoliv, tzn. např. v roce 2024 se musí doplnit 2024).</t>
  </si>
  <si>
    <t>Rok posl. podaného daňového přiznání</t>
  </si>
  <si>
    <t>1) Údaje používané pro stanovení počtu zaměstnanců, finančních veličin a referenčního období:</t>
  </si>
  <si>
    <t>2) Stanovení počtu zaměstnanců:</t>
  </si>
  <si>
    <t>3) "VAZBA" u partnerských a propojených podnikatelů</t>
  </si>
  <si>
    <t>4) Nedostatečný počet řádků ve formuláři</t>
  </si>
  <si>
    <t>5) Kolísání velikosti podnikatele</t>
  </si>
  <si>
    <t>6) Nejednotná účetní období jednotlivých členů skupiny v čase.</t>
  </si>
  <si>
    <t>7) Kdy nahlížet na fyzickou osobu jako na podnikatele</t>
  </si>
  <si>
    <t>8) Jak hluboko kontrolovat historii skupiny</t>
  </si>
  <si>
    <t>9) Ověření vlastnických podílů u osob blízkých</t>
  </si>
  <si>
    <r>
      <t xml:space="preserve">Podnikatelé vedoucí </t>
    </r>
    <r>
      <rPr>
        <sz val="9"/>
        <color rgb="FFFF0000"/>
        <rFont val="Arial"/>
        <family val="2"/>
        <charset val="238"/>
      </rPr>
      <t>účetnictví</t>
    </r>
    <r>
      <rPr>
        <sz val="9"/>
        <color theme="1"/>
        <rFont val="Arial"/>
        <family val="2"/>
        <charset val="238"/>
      </rPr>
      <t xml:space="preserve"> z údajů uvedených v účetní závěrce sestavené a potvrzené podpisovým záznamem statutárního orgánu účetní jednotky, resp. podpisovým záznamem účetní jednotky, za účetní období bezprostředně předcházející období, v němž je podána žádost o podporu (dále jen „poslední uzavřené účetní období“).</t>
    </r>
  </si>
  <si>
    <r>
      <t xml:space="preserve">Podnikatelé vedoucí </t>
    </r>
    <r>
      <rPr>
        <sz val="9"/>
        <color rgb="FFFF0000"/>
        <rFont val="Arial"/>
        <family val="2"/>
        <charset val="238"/>
      </rPr>
      <t>daňovou evidenci</t>
    </r>
    <r>
      <rPr>
        <sz val="9"/>
        <color theme="1"/>
        <rFont val="Arial"/>
        <family val="2"/>
        <charset val="238"/>
      </rPr>
      <t xml:space="preserve"> z údajů uvedených v přiznání k dani z příjmů podaném za zdaňovací období bezprostředně předcházející zdaňovacímu období, v němž je podána žádost o podporu (dále jen „poslední uzavřené zdaňovací období“).</t>
    </r>
  </si>
  <si>
    <r>
      <t xml:space="preserve">Počet zaměstnanců podnikatele odpovídá počtu </t>
    </r>
    <r>
      <rPr>
        <sz val="9"/>
        <color rgb="FFFF0000"/>
        <rFont val="Arial"/>
        <family val="2"/>
        <charset val="238"/>
      </rPr>
      <t>ročních pracovních jednotek (RPJ)</t>
    </r>
    <r>
      <rPr>
        <sz val="9"/>
        <color theme="1"/>
        <rFont val="Arial"/>
        <family val="2"/>
        <charset val="238"/>
      </rPr>
      <t>, tj. počtu osob, které podnikatel zaměstnával na plný úvazek během celého posuzovaného účetního období / zdaňovacího období. Práce osob, které nepracovaly po celé období, práce těch, kteří pracovali na částečný úvazek bez ohledu na dobu trvání, a práce sezónních pracovníků se počítají jako zlomkové hodnoty ročních pracovních jednotek.</t>
    </r>
  </si>
  <si>
    <r>
      <t xml:space="preserve">Vazbou se rozumí </t>
    </r>
    <r>
      <rPr>
        <sz val="9"/>
        <color rgb="FFFF0000"/>
        <rFont val="Arial"/>
        <family val="2"/>
        <charset val="238"/>
      </rPr>
      <t>podíl na základním nebo vlastním kapitálu nebo hlasovacích práv jiného podnikatele</t>
    </r>
    <r>
      <rPr>
        <sz val="9"/>
        <color theme="1"/>
        <rFont val="Arial"/>
        <family val="2"/>
        <charset val="238"/>
      </rPr>
      <t>.</t>
    </r>
  </si>
  <si>
    <r>
      <t xml:space="preserve">V případě, že počet řádků Formuláře MSP - Prohlášení o velikosti podnikatele pro uvedení partnerských, nebo spojených podnikatelů nepostačuje, </t>
    </r>
    <r>
      <rPr>
        <sz val="9"/>
        <color rgb="FFFF0000"/>
        <rFont val="Arial"/>
        <family val="2"/>
        <charset val="238"/>
      </rPr>
      <t>kontaktujte pobočku NRB</t>
    </r>
    <r>
      <rPr>
        <sz val="9"/>
        <color theme="1"/>
        <rFont val="Arial"/>
        <family val="2"/>
        <charset val="238"/>
      </rPr>
      <t>.</t>
    </r>
  </si>
  <si>
    <r>
      <t xml:space="preserve">Pokud nedojde k potvrzení velikosti podnikatele z údajů za poslední dvě uzavřená účetní/zdaňovací období, je nutné vyplnit údaje za další předcházející období. V případě, kdy Příloha MSP automaticky uvedene </t>
    </r>
    <r>
      <rPr>
        <sz val="9"/>
        <color rgb="FFFF0000"/>
        <rFont val="Arial"/>
        <family val="2"/>
        <charset val="238"/>
      </rPr>
      <t>"nelze určit"</t>
    </r>
    <r>
      <rPr>
        <sz val="9"/>
        <color theme="1"/>
        <rFont val="Arial"/>
        <family val="2"/>
        <charset val="238"/>
      </rPr>
      <t xml:space="preserve"> (velikost podnikatele se střídá) </t>
    </r>
    <r>
      <rPr>
        <sz val="9"/>
        <color rgb="FFFF0000"/>
        <rFont val="Arial"/>
        <family val="2"/>
        <charset val="238"/>
      </rPr>
      <t>kontkatujte pobočku NRB</t>
    </r>
    <r>
      <rPr>
        <sz val="9"/>
        <color theme="1"/>
        <rFont val="Arial"/>
        <family val="2"/>
        <charset val="238"/>
      </rPr>
      <t xml:space="preserve"> pro správné vyplnění Formuláře MSP.</t>
    </r>
  </si>
  <si>
    <r>
      <t xml:space="preserve">V určitý časový okamžik může dojít k tomu, že poslední účetní období u jednotlivých členů skupiny se mohou lišit. Proto za každého člena (i žadatele) </t>
    </r>
    <r>
      <rPr>
        <sz val="9"/>
        <color rgb="FFFF0000"/>
        <rFont val="Arial"/>
        <family val="2"/>
        <charset val="238"/>
      </rPr>
      <t>se do roku N uvede jeho poslední uzavřené účetní období</t>
    </r>
    <r>
      <rPr>
        <sz val="9"/>
        <color theme="1"/>
        <rFont val="Arial"/>
        <family val="2"/>
        <charset val="238"/>
      </rPr>
      <t xml:space="preserve"> (vybere se příslušný rok).</t>
    </r>
  </si>
  <si>
    <r>
      <t xml:space="preserve">Fyzická osoba </t>
    </r>
    <r>
      <rPr>
        <sz val="9"/>
        <color rgb="FFFF0000"/>
        <rFont val="Arial"/>
        <family val="2"/>
        <charset val="238"/>
      </rPr>
      <t>(FO) je podnikatelem</t>
    </r>
    <r>
      <rPr>
        <sz val="9"/>
        <color theme="1"/>
        <rFont val="Arial"/>
        <family val="2"/>
        <charset val="238"/>
      </rPr>
      <t xml:space="preserve"> (nahlížím na ni při sestavování skupiny jako a podnikatele) v případě, že </t>
    </r>
    <r>
      <rPr>
        <sz val="9"/>
        <color rgb="FFFF0000"/>
        <rFont val="Arial"/>
        <family val="2"/>
        <charset val="238"/>
      </rPr>
      <t xml:space="preserve">má aktivní živnostenský list </t>
    </r>
    <r>
      <rPr>
        <sz val="9"/>
        <color theme="1"/>
        <rFont val="Arial"/>
        <family val="2"/>
        <charset val="238"/>
      </rPr>
      <t>(nebo byl aktivní v poslední 3 účetních období),</t>
    </r>
    <r>
      <rPr>
        <sz val="9"/>
        <color rgb="FFFF0000"/>
        <rFont val="Arial"/>
        <family val="2"/>
        <charset val="238"/>
      </rPr>
      <t xml:space="preserve"> nebo plní funkci řídící osoby</t>
    </r>
    <r>
      <rPr>
        <sz val="9"/>
        <color theme="1"/>
        <rFont val="Arial"/>
        <family val="2"/>
        <charset val="238"/>
      </rPr>
      <t xml:space="preserve"> (např. jednatele) v nějaké firmě.</t>
    </r>
  </si>
  <si>
    <r>
      <t xml:space="preserve">Při sestavovaní skupiny je třeba vyhodnotit i ty vlastnické vazby, které v době podání žádosti, či v době podpisu úvěrové smlouvy neplatí. Proto je nutné prověřit </t>
    </r>
    <r>
      <rPr>
        <sz val="9"/>
        <color rgb="FFFF0000"/>
        <rFont val="Arial"/>
        <family val="2"/>
        <charset val="238"/>
      </rPr>
      <t>2 roky zpětně</t>
    </r>
    <r>
      <rPr>
        <sz val="9"/>
        <color theme="1"/>
        <rFont val="Arial"/>
        <family val="2"/>
        <charset val="238"/>
      </rPr>
      <t>, zda existovala některá z těchto vazeb a i tuto formu zahrnout do Prohlášení (část přerušené vazby). Je totiž možné, že v tomto období spadala do vlastnické struktury velká firma a tím pádem by aktuální velikost byla vyhodnocena jako velká, ikdyž společnost není součásti skupiny. Tato firma bude vnímána jako součást skupiny po dobu 2 let od přerušení vazby.</t>
    </r>
  </si>
  <si>
    <r>
      <t xml:space="preserve">Do Prohlášení je nutné </t>
    </r>
    <r>
      <rPr>
        <sz val="9"/>
        <color rgb="FFFF0000"/>
        <rFont val="Arial"/>
        <family val="2"/>
        <charset val="238"/>
      </rPr>
      <t>uvést všechny podnikatele, kteří jsou dle daných pravidel spojené s osobami blízkými</t>
    </r>
    <r>
      <rPr>
        <sz val="9"/>
        <color theme="1"/>
        <rFont val="Arial"/>
        <family val="2"/>
        <charset val="238"/>
      </rPr>
      <t xml:space="preserve"> k fyzickým osobám ve vztahu k žadateli, či dalších firem. Tato osoba blízká vůbec nemusí být součástí analyzované skupiny, ale vzhledem k tomu, že jde o soby blízké může dojít k ovlivnění.</t>
    </r>
  </si>
  <si>
    <t>Zde kopie dat z PROHLÁŠENÍ ROK N (výsledná velikost)</t>
  </si>
  <si>
    <t>Zde kopie dat z PROHLÁŠENÍ ROK N-1 (výsledná velikost)</t>
  </si>
  <si>
    <t>Zde kopie dat z PROHLÁŠENÍ ROK N-2 (výsledná velikost)</t>
  </si>
  <si>
    <t>ZDE ÚPLNÝ ZÁVĚREČNÝ VÝSLEDEK (z roků N, N-1 a N-2)</t>
  </si>
  <si>
    <t>Když je řádek (ROK N-2) nademnou prázdný, zobrazí se text "Nevstupuje do výpočtu", pokud prázdný není, zobrazí se hodnota, která tam je:</t>
  </si>
  <si>
    <t>Toto se zobrazí OD DO (historické vazby) pokud vyplní datum</t>
  </si>
  <si>
    <t>Pokud ale nevyplní ještě ani datum (v části historické vazby) OD DO se nezobrazí níc</t>
  </si>
  <si>
    <t xml:space="preserve">Aktivní vazby ke dni vyplnění Prohlášení      </t>
  </si>
  <si>
    <t>Když se někde v první části objeví nový podnik, tak 1, jinak 0</t>
  </si>
  <si>
    <t>TABULKA PROPOJENÝCH I HISTORICKY PROPOJENÝCH</t>
  </si>
  <si>
    <t>TABULKA PARTNERŮ I HISTORICKÝCH PARTNERŮ</t>
  </si>
  <si>
    <t>PRVNÍ ŘÁDEK VĚTY</t>
  </si>
  <si>
    <t>DRUHÝ ŘÁDEK VĚTY</t>
  </si>
  <si>
    <r>
      <t>Když je 1 a více, tak ukázat tyto věty</t>
    </r>
    <r>
      <rPr>
        <b/>
        <sz val="11"/>
        <color theme="3"/>
        <rFont val="Calibri"/>
        <family val="2"/>
        <charset val="238"/>
        <scheme val="minor"/>
      </rPr>
      <t xml:space="preserve"> (po Novém roce změň texty vět o plus jeden rok v obou případech).</t>
    </r>
  </si>
  <si>
    <t>1) Je doporučeno uložit do PC a otevřít v Microsoft Office.   2) Vždy je nutné nejprve vyplnit těchto 5 úvodních otázek.</t>
  </si>
  <si>
    <t>Červené věty text:</t>
  </si>
  <si>
    <t>Počítadlo znaků:</t>
  </si>
  <si>
    <t>Když je znaků více jak 3, skrýt nápovědy, jinak ukázat</t>
  </si>
  <si>
    <t xml:space="preserve">Po vložení zastupující osoby se červené nápovědy skryjí. </t>
  </si>
  <si>
    <t>Skrývačka textu, když bude vznik Žadatele letos:</t>
  </si>
  <si>
    <t>Vstupní věta, a pak je výsledná věta (podmíněna počtem znaků):</t>
  </si>
  <si>
    <t>Modré, vždy po Novém roce přetextuj!</t>
  </si>
  <si>
    <t>I zde modrou oblast po Novém roce přetextuj!</t>
  </si>
  <si>
    <r>
      <t>Při vyplnění Formuláře MSP - Prohlášení o velikosti podnikatele je nutné vycházet z Doporučení 2003/361/ES ze dne 6. května 2003 týkajícího se definice mikro, malých a středních podniků (Úřední věstník EU, L 124 ze dne 20. 5. 2003), dále jen " Doporučení 2003/361/ES" využívat "</t>
    </r>
    <r>
      <rPr>
        <sz val="9"/>
        <color rgb="FFFF0000"/>
        <rFont val="Arial"/>
        <family val="2"/>
        <charset val="238"/>
      </rPr>
      <t>Příručku pro určení velikosti podniku</t>
    </r>
    <r>
      <rPr>
        <sz val="9"/>
        <color theme="1"/>
        <rFont val="Arial"/>
        <family val="2"/>
        <charset val="238"/>
      </rPr>
      <t>" (ke stažení na:</t>
    </r>
  </si>
  <si>
    <r>
      <rPr>
        <sz val="8"/>
        <color theme="10"/>
        <rFont val="Arial"/>
        <family val="2"/>
        <charset val="238"/>
      </rPr>
      <t xml:space="preserve">                             </t>
    </r>
    <r>
      <rPr>
        <u/>
        <sz val="8"/>
        <color theme="10"/>
        <rFont val="Arial"/>
        <family val="2"/>
        <charset val="238"/>
      </rPr>
      <t>https://www.nrb.cz/podnikatele/dalsi-info-pro-podnikatele/definice-msp/prirucka.pdf</t>
    </r>
  </si>
  <si>
    <r>
      <t xml:space="preserve">Příloha MSP - Prohlášení o velikosti podnikatele pro programy NRB, a.s.
</t>
    </r>
    <r>
      <rPr>
        <sz val="11"/>
        <rFont val="Arial"/>
        <family val="2"/>
        <charset val="238"/>
      </rPr>
      <t xml:space="preserve"> </t>
    </r>
  </si>
  <si>
    <t>Název žadatele</t>
  </si>
  <si>
    <t>IČO žadatele</t>
  </si>
  <si>
    <t>A) Název žadatele</t>
  </si>
  <si>
    <r>
      <t xml:space="preserve">B) Název spojeného (jinými slovy "propojeného") podnikatele.
C) Název podnikatele, u ktérého se prokázal stejný, či sousední trh.
D) Název podnikatele, který je propojen na základě: 
</t>
    </r>
    <r>
      <rPr>
        <b/>
        <i/>
        <sz val="8"/>
        <rFont val="Arial"/>
        <family val="2"/>
        <charset val="238"/>
      </rPr>
      <t xml:space="preserve">D.1) Fyzické osoby (podnikající i nepodnikající)
D.2) Fyzické osoby blízké
D.3) Osoby jednající ve společném zájmu (spolupodnikatel) </t>
    </r>
  </si>
  <si>
    <t>E) Název partnerského podnikatele</t>
  </si>
  <si>
    <t xml:space="preserve">Výsledná velikost žadatele (za celou skupinu) za období N, N-1 a N-2 </t>
  </si>
  <si>
    <t>Velikost žadatele (celé skupiny) za období N</t>
  </si>
  <si>
    <t>Velikost žadatele (celé skupiny) za období N-1</t>
  </si>
  <si>
    <t>Velikost žadatele (celé skupiny) za období N-2</t>
  </si>
  <si>
    <t>Žadatel byl založen v roce 2025</t>
  </si>
  <si>
    <t>platná od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</si>
</sst>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č_-;\-* #,##0.00\ _K_č_-;_-* &quot;-&quot;??\ _K_č_-;_-@_-"/>
    <numFmt numFmtId="165" formatCode="_-* #,##0\ _K_č_-;\-* #,##0\ _K_č_-;_-* &quot;-&quot;??\ _K_č_-;_-@_-"/>
    <numFmt numFmtId="166" formatCode="0.000"/>
    <numFmt numFmtId="167" formatCode="#,##0.00_ ;\-#,##0.00\ "/>
    <numFmt numFmtId="168" formatCode="#,##0.0000_ ;\-#,##0.0000\ "/>
  </numFmts>
  <fonts count="48" x14ac:knownFonts="1">
    <font>
      <sz val="11"/>
      <color theme="1"/>
      <name val="Calibri"/>
      <family val="2"/>
      <charset val="238"/>
      <scheme val="minor"/>
    </font>
    <font>
      <b/>
      <sz val="9"/>
      <color indexed="8"/>
      <name val="Arial"/>
      <family val="2"/>
      <charset val="238"/>
    </font>
    <font>
      <b/>
      <sz val="9"/>
      <name val="Arial"/>
      <family val="2"/>
      <charset val="238"/>
    </font>
    <font>
      <sz val="9"/>
      <name val="Arial"/>
      <family val="2"/>
      <charset val="238"/>
    </font>
    <font>
      <b/>
      <sz val="8"/>
      <name val="Arial"/>
      <family val="2"/>
      <charset val="238"/>
    </font>
    <font>
      <b/>
      <strike/>
      <sz val="8"/>
      <color indexed="10"/>
      <name val="Arial"/>
      <family val="2"/>
      <charset val="238"/>
    </font>
    <font>
      <sz val="8"/>
      <name val="Arial"/>
      <family val="2"/>
      <charset val="238"/>
    </font>
    <font>
      <i/>
      <sz val="9"/>
      <name val="Arial"/>
      <family val="2"/>
      <charset val="238"/>
    </font>
    <font>
      <b/>
      <sz val="11"/>
      <name val="Arial"/>
      <family val="2"/>
      <charset val="238"/>
    </font>
    <font>
      <sz val="11"/>
      <color theme="1"/>
      <name val="Calibri"/>
      <family val="2"/>
      <charset val="238"/>
      <scheme val="minor"/>
    </font>
    <font>
      <sz val="11"/>
      <color rgb="FFFF0000"/>
      <name val="Calibri"/>
      <family val="2"/>
      <charset val="238"/>
      <scheme val="minor"/>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sz val="10"/>
      <name val="Calibri"/>
      <family val="2"/>
      <charset val="238"/>
      <scheme val="minor"/>
    </font>
    <font>
      <sz val="11"/>
      <color theme="0" tint="-0.249977111117893"/>
      <name val="Calibri"/>
      <family val="2"/>
      <charset val="238"/>
      <scheme val="minor"/>
    </font>
    <font>
      <sz val="8"/>
      <color rgb="FFFF0000"/>
      <name val="Arial"/>
      <family val="2"/>
      <charset val="238"/>
    </font>
    <font>
      <b/>
      <sz val="11"/>
      <color theme="1"/>
      <name val="Calibri"/>
      <family val="2"/>
      <charset val="238"/>
      <scheme val="minor"/>
    </font>
    <font>
      <sz val="11"/>
      <name val="Arial"/>
      <family val="2"/>
      <charset val="238"/>
    </font>
    <font>
      <sz val="10"/>
      <name val="Arial"/>
      <family val="2"/>
      <charset val="238"/>
    </font>
    <font>
      <sz val="8"/>
      <color theme="1"/>
      <name val="Calibri"/>
      <family val="2"/>
      <charset val="238"/>
      <scheme val="minor"/>
    </font>
    <font>
      <sz val="8"/>
      <color rgb="FFFF0000"/>
      <name val="Calibri"/>
      <family val="2"/>
      <charset val="238"/>
      <scheme val="minor"/>
    </font>
    <font>
      <sz val="8"/>
      <name val="Calibri"/>
      <family val="2"/>
      <charset val="238"/>
      <scheme val="minor"/>
    </font>
    <font>
      <b/>
      <sz val="10"/>
      <color theme="1"/>
      <name val="Arial"/>
      <family val="2"/>
      <charset val="238"/>
    </font>
    <font>
      <b/>
      <sz val="10"/>
      <name val="Arial"/>
      <family val="2"/>
      <charset val="238"/>
    </font>
    <font>
      <b/>
      <sz val="8"/>
      <color indexed="81"/>
      <name val="Tahoma"/>
      <family val="2"/>
      <charset val="238"/>
    </font>
    <font>
      <sz val="8"/>
      <color indexed="81"/>
      <name val="Tahoma"/>
      <family val="2"/>
      <charset val="238"/>
    </font>
    <font>
      <i/>
      <sz val="8"/>
      <color indexed="81"/>
      <name val="Tahoma"/>
      <family val="2"/>
      <charset val="238"/>
    </font>
    <font>
      <u/>
      <sz val="8"/>
      <color indexed="81"/>
      <name val="Tahoma"/>
      <family val="2"/>
      <charset val="238"/>
    </font>
    <font>
      <b/>
      <sz val="11"/>
      <color theme="1"/>
      <name val="Arial"/>
      <family val="2"/>
      <charset val="238"/>
    </font>
    <font>
      <sz val="10"/>
      <color rgb="FFFF0000"/>
      <name val="Arial"/>
      <family val="2"/>
      <charset val="238"/>
    </font>
    <font>
      <b/>
      <sz val="11"/>
      <color theme="3"/>
      <name val="Calibri"/>
      <family val="2"/>
      <charset val="238"/>
      <scheme val="minor"/>
    </font>
    <font>
      <b/>
      <sz val="15"/>
      <color theme="1"/>
      <name val="Arial"/>
      <family val="2"/>
      <charset val="238"/>
    </font>
    <font>
      <u/>
      <sz val="11"/>
      <color theme="10"/>
      <name val="Calibri"/>
      <family val="2"/>
      <charset val="238"/>
      <scheme val="minor"/>
    </font>
    <font>
      <u/>
      <sz val="8"/>
      <color theme="10"/>
      <name val="Arial"/>
      <family val="2"/>
      <charset val="238"/>
    </font>
    <font>
      <sz val="8"/>
      <color theme="10"/>
      <name val="Arial"/>
      <family val="2"/>
      <charset val="238"/>
    </font>
    <font>
      <b/>
      <i/>
      <sz val="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2C2C2"/>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164" fontId="9" fillId="0" borderId="0" applyFont="0" applyFill="0" applyBorder="0" applyAlignment="0" applyProtection="0"/>
    <xf numFmtId="9" fontId="9" fillId="0" borderId="0" applyFont="0" applyFill="0" applyBorder="0" applyAlignment="0" applyProtection="0"/>
    <xf numFmtId="0" fontId="44" fillId="0" borderId="0" applyNumberFormat="0" applyFill="0" applyBorder="0" applyAlignment="0" applyProtection="0"/>
  </cellStyleXfs>
  <cellXfs count="391">
    <xf numFmtId="0" fontId="0" fillId="0" borderId="0" xfId="0"/>
    <xf numFmtId="164" fontId="9"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1" fillId="3" borderId="1" xfId="0" applyFont="1" applyFill="1" applyBorder="1" applyAlignment="1">
      <alignment horizontal="center" vertical="center"/>
    </xf>
    <xf numFmtId="0" fontId="12" fillId="0" borderId="0" xfId="0" applyFont="1"/>
    <xf numFmtId="0" fontId="13" fillId="0" borderId="0" xfId="0" applyFont="1" applyAlignment="1">
      <alignment horizontal="left" wrapText="1"/>
    </xf>
    <xf numFmtId="0" fontId="4" fillId="0" borderId="0" xfId="0" applyFont="1" applyAlignment="1">
      <alignment wrapText="1"/>
    </xf>
    <xf numFmtId="0" fontId="11" fillId="3" borderId="2" xfId="0" applyFont="1" applyFill="1" applyBorder="1" applyAlignment="1">
      <alignment horizontal="center" vertical="center"/>
    </xf>
    <xf numFmtId="0" fontId="12" fillId="0" borderId="0" xfId="0" applyFont="1" applyAlignment="1">
      <alignment horizontal="right" vertical="center" indent="2"/>
    </xf>
    <xf numFmtId="164" fontId="11" fillId="0" borderId="0" xfId="1" applyFont="1" applyFill="1" applyBorder="1" applyAlignment="1" applyProtection="1"/>
    <xf numFmtId="165" fontId="15" fillId="2" borderId="0" xfId="1" applyNumberFormat="1" applyFont="1" applyFill="1" applyBorder="1" applyAlignment="1" applyProtection="1"/>
    <xf numFmtId="0" fontId="11" fillId="0" borderId="0" xfId="0" applyFont="1"/>
    <xf numFmtId="14" fontId="11" fillId="4" borderId="1" xfId="0" applyNumberFormat="1" applyFont="1" applyFill="1" applyBorder="1" applyAlignment="1" applyProtection="1">
      <alignment horizontal="center" vertical="center"/>
      <protection locked="0"/>
    </xf>
    <xf numFmtId="0" fontId="16" fillId="0" borderId="0" xfId="0" applyFont="1"/>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7" fillId="0" borderId="0" xfId="0" applyFont="1"/>
    <xf numFmtId="0" fontId="17" fillId="3" borderId="1" xfId="0" applyFont="1" applyFill="1" applyBorder="1"/>
    <xf numFmtId="0" fontId="17" fillId="0" borderId="3" xfId="0" applyFont="1" applyBorder="1" applyAlignment="1" applyProtection="1">
      <alignment horizontal="center"/>
      <protection locked="0"/>
    </xf>
    <xf numFmtId="14" fontId="17" fillId="0" borderId="0" xfId="0" applyNumberFormat="1" applyFont="1"/>
    <xf numFmtId="2" fontId="17" fillId="0" borderId="0" xfId="0" applyNumberFormat="1" applyFont="1"/>
    <xf numFmtId="14" fontId="17" fillId="0" borderId="1" xfId="0" applyNumberFormat="1" applyFont="1" applyBorder="1" applyAlignment="1" applyProtection="1">
      <alignment horizontal="center"/>
      <protection locked="0"/>
    </xf>
    <xf numFmtId="0" fontId="18" fillId="0" borderId="0" xfId="0" applyFont="1"/>
    <xf numFmtId="0" fontId="17" fillId="4" borderId="1" xfId="0" applyFont="1" applyFill="1" applyBorder="1" applyAlignment="1">
      <alignment horizontal="center"/>
    </xf>
    <xf numFmtId="0" fontId="17" fillId="0" borderId="0" xfId="0" applyFont="1" applyAlignment="1">
      <alignment horizontal="center"/>
    </xf>
    <xf numFmtId="0" fontId="17" fillId="0" borderId="1" xfId="0" applyFont="1" applyBorder="1" applyAlignment="1" applyProtection="1">
      <alignment horizontal="center"/>
      <protection locked="0"/>
    </xf>
    <xf numFmtId="1" fontId="17" fillId="3" borderId="1" xfId="0" applyNumberFormat="1" applyFont="1" applyFill="1" applyBorder="1" applyAlignment="1">
      <alignment horizontal="center"/>
    </xf>
    <xf numFmtId="0" fontId="19" fillId="0" borderId="0" xfId="0" applyFont="1"/>
    <xf numFmtId="0" fontId="18" fillId="0" borderId="0" xfId="0" applyFont="1" applyAlignment="1">
      <alignment horizontal="right"/>
    </xf>
    <xf numFmtId="0" fontId="17" fillId="3" borderId="1" xfId="0" applyFont="1" applyFill="1" applyBorder="1" applyAlignment="1">
      <alignment horizontal="center"/>
    </xf>
    <xf numFmtId="0" fontId="17" fillId="4" borderId="1" xfId="0" applyFont="1" applyFill="1" applyBorder="1" applyAlignment="1" applyProtection="1">
      <alignment horizontal="center"/>
      <protection locked="0"/>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xf>
    <xf numFmtId="0" fontId="17" fillId="0" borderId="4" xfId="0" applyFont="1" applyBorder="1" applyAlignment="1">
      <alignment horizontal="center"/>
    </xf>
    <xf numFmtId="0" fontId="17" fillId="3" borderId="5" xfId="0" applyFont="1" applyFill="1" applyBorder="1"/>
    <xf numFmtId="0" fontId="14" fillId="0" borderId="0" xfId="0" applyFont="1"/>
    <xf numFmtId="0" fontId="20" fillId="0" borderId="0" xfId="0" applyFont="1"/>
    <xf numFmtId="0" fontId="17" fillId="3" borderId="3" xfId="0" applyFont="1" applyFill="1" applyBorder="1"/>
    <xf numFmtId="0" fontId="19" fillId="0" borderId="0" xfId="0" applyFont="1" applyAlignment="1">
      <alignment horizontal="left"/>
    </xf>
    <xf numFmtId="0" fontId="17" fillId="2" borderId="0" xfId="0" applyFont="1" applyFill="1"/>
    <xf numFmtId="0" fontId="17" fillId="0" borderId="0" xfId="0" applyFont="1" applyAlignment="1">
      <alignment horizontal="right"/>
    </xf>
    <xf numFmtId="0" fontId="2" fillId="0" borderId="1" xfId="0" applyFont="1" applyBorder="1" applyAlignment="1">
      <alignment horizontal="center" vertical="center" wrapText="1"/>
    </xf>
    <xf numFmtId="0" fontId="22" fillId="0" borderId="0" xfId="0" applyFont="1"/>
    <xf numFmtId="2" fontId="22" fillId="0" borderId="0" xfId="0" applyNumberFormat="1" applyFont="1"/>
    <xf numFmtId="0" fontId="23" fillId="0" borderId="0" xfId="0" applyFont="1"/>
    <xf numFmtId="2" fontId="23" fillId="0" borderId="0" xfId="0" applyNumberFormat="1" applyFont="1"/>
    <xf numFmtId="0" fontId="8" fillId="0" borderId="0" xfId="0" applyFont="1" applyAlignment="1">
      <alignment wrapText="1"/>
    </xf>
    <xf numFmtId="0" fontId="22" fillId="0" borderId="0" xfId="0" applyFont="1" applyAlignment="1">
      <alignment vertical="top"/>
    </xf>
    <xf numFmtId="0" fontId="22" fillId="0" borderId="0" xfId="0" applyFont="1" applyAlignment="1">
      <alignment vertical="center"/>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22" fillId="0" borderId="0" xfId="0" applyFont="1" applyAlignment="1">
      <alignment horizontal="left" indent="1"/>
    </xf>
    <xf numFmtId="0" fontId="4" fillId="0" borderId="0" xfId="0" applyFont="1" applyAlignment="1">
      <alignment horizontal="left" wrapText="1" indent="1"/>
    </xf>
    <xf numFmtId="0" fontId="4" fillId="0" borderId="0" xfId="0" applyFont="1" applyAlignment="1">
      <alignment horizontal="left" indent="1"/>
    </xf>
    <xf numFmtId="167" fontId="12" fillId="4" borderId="1" xfId="1" applyNumberFormat="1" applyFont="1" applyFill="1" applyBorder="1" applyAlignment="1" applyProtection="1">
      <alignment horizontal="right" vertical="center" indent="1"/>
      <protection locked="0"/>
    </xf>
    <xf numFmtId="167" fontId="12" fillId="5" borderId="12" xfId="1" applyNumberFormat="1" applyFont="1" applyFill="1" applyBorder="1" applyAlignment="1" applyProtection="1">
      <alignment horizontal="right" vertical="center" indent="1"/>
      <protection hidden="1"/>
    </xf>
    <xf numFmtId="167" fontId="12" fillId="5" borderId="13" xfId="1" applyNumberFormat="1" applyFont="1" applyFill="1" applyBorder="1" applyAlignment="1" applyProtection="1">
      <alignment horizontal="right" vertical="center" indent="1"/>
      <protection locked="0" hidden="1"/>
    </xf>
    <xf numFmtId="167" fontId="12" fillId="5" borderId="1" xfId="1" applyNumberFormat="1" applyFont="1" applyFill="1" applyBorder="1" applyAlignment="1" applyProtection="1">
      <alignment horizontal="right" vertical="center" indent="1"/>
      <protection locked="0" hidden="1"/>
    </xf>
    <xf numFmtId="0" fontId="12" fillId="0" borderId="0" xfId="0" applyFont="1" applyAlignment="1">
      <alignment wrapText="1"/>
    </xf>
    <xf numFmtId="0" fontId="16" fillId="0" borderId="0" xfId="0" applyFont="1" applyAlignment="1">
      <alignment wrapText="1"/>
    </xf>
    <xf numFmtId="2" fontId="0" fillId="0" borderId="21" xfId="0" applyNumberFormat="1" applyBorder="1"/>
    <xf numFmtId="2" fontId="0" fillId="0" borderId="4" xfId="0" applyNumberFormat="1" applyBorder="1"/>
    <xf numFmtId="2" fontId="0" fillId="0" borderId="14" xfId="0" applyNumberFormat="1" applyBorder="1"/>
    <xf numFmtId="0" fontId="0" fillId="0" borderId="23" xfId="0" applyBorder="1"/>
    <xf numFmtId="0" fontId="0" fillId="0" borderId="1" xfId="0" applyBorder="1"/>
    <xf numFmtId="2" fontId="11" fillId="3"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0" fillId="6" borderId="0" xfId="0" applyNumberFormat="1" applyFill="1"/>
    <xf numFmtId="167" fontId="12" fillId="3" borderId="1" xfId="1" applyNumberFormat="1" applyFont="1" applyFill="1" applyBorder="1" applyAlignment="1" applyProtection="1">
      <alignment horizontal="right" vertical="center" indent="1"/>
      <protection locked="0"/>
    </xf>
    <xf numFmtId="0" fontId="2" fillId="2" borderId="0" xfId="0" applyFont="1" applyFill="1" applyAlignment="1">
      <alignment vertical="center"/>
    </xf>
    <xf numFmtId="49" fontId="12" fillId="4" borderId="8" xfId="0" applyNumberFormat="1" applyFont="1" applyFill="1" applyBorder="1" applyAlignment="1" applyProtection="1">
      <alignment horizontal="left" vertical="center" wrapText="1" indent="1"/>
      <protection locked="0"/>
    </xf>
    <xf numFmtId="0" fontId="22" fillId="2" borderId="0" xfId="0" applyFont="1" applyFill="1" applyAlignment="1">
      <alignment horizontal="left" indent="1"/>
    </xf>
    <xf numFmtId="0" fontId="12" fillId="4" borderId="8" xfId="0" applyFont="1" applyFill="1" applyBorder="1" applyAlignment="1" applyProtection="1">
      <alignment horizontal="center" vertical="center"/>
      <protection locked="0"/>
    </xf>
    <xf numFmtId="168" fontId="12" fillId="3" borderId="1" xfId="1" applyNumberFormat="1" applyFont="1" applyFill="1" applyBorder="1" applyAlignment="1" applyProtection="1">
      <alignment horizontal="right" vertical="center" indent="1"/>
    </xf>
    <xf numFmtId="0" fontId="26" fillId="0" borderId="0" xfId="0" applyFont="1"/>
    <xf numFmtId="49" fontId="17" fillId="0" borderId="1" xfId="0" applyNumberFormat="1" applyFont="1" applyBorder="1" applyAlignment="1" applyProtection="1">
      <alignment horizontal="center"/>
      <protection locked="0"/>
    </xf>
    <xf numFmtId="14" fontId="0" fillId="0" borderId="0" xfId="0" applyNumberFormat="1"/>
    <xf numFmtId="0" fontId="0" fillId="3" borderId="1" xfId="0" applyFill="1" applyBorder="1"/>
    <xf numFmtId="14" fontId="0" fillId="3" borderId="3" xfId="0" applyNumberFormat="1" applyFill="1" applyBorder="1"/>
    <xf numFmtId="14" fontId="0" fillId="7" borderId="1" xfId="0" applyNumberFormat="1" applyFill="1" applyBorder="1" applyAlignment="1">
      <alignment horizontal="center" vertical="center"/>
    </xf>
    <xf numFmtId="0" fontId="0" fillId="7" borderId="1" xfId="0" applyFill="1" applyBorder="1" applyAlignment="1">
      <alignment horizontal="center" vertical="center"/>
    </xf>
    <xf numFmtId="14" fontId="0" fillId="7" borderId="31" xfId="0" applyNumberFormat="1" applyFill="1" applyBorder="1" applyAlignment="1">
      <alignment horizontal="center"/>
    </xf>
    <xf numFmtId="0" fontId="2" fillId="3" borderId="8" xfId="0" applyFont="1" applyFill="1" applyBorder="1" applyAlignment="1">
      <alignment horizontal="left" vertical="center" indent="1"/>
    </xf>
    <xf numFmtId="0" fontId="12" fillId="4" borderId="8" xfId="0" applyFont="1" applyFill="1" applyBorder="1" applyAlignment="1" applyProtection="1">
      <alignment horizontal="left" vertical="center" wrapText="1" indent="1"/>
      <protection locked="0"/>
    </xf>
    <xf numFmtId="0" fontId="0" fillId="0" borderId="0" xfId="0" applyAlignment="1">
      <alignment wrapText="1"/>
    </xf>
    <xf numFmtId="0" fontId="0" fillId="9" borderId="1" xfId="0" applyFill="1" applyBorder="1"/>
    <xf numFmtId="0" fontId="0" fillId="5" borderId="1" xfId="0" applyFill="1" applyBorder="1"/>
    <xf numFmtId="0" fontId="17" fillId="5" borderId="1" xfId="0" applyFont="1" applyFill="1" applyBorder="1"/>
    <xf numFmtId="0" fontId="0" fillId="10" borderId="1" xfId="0" applyFill="1" applyBorder="1"/>
    <xf numFmtId="0" fontId="0" fillId="9" borderId="1" xfId="0" applyFill="1"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1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4" fillId="0" borderId="0" xfId="0" applyFont="1" applyAlignment="1" applyProtection="1">
      <alignment horizontal="left" vertical="center" wrapText="1" indent="1"/>
      <protection hidden="1"/>
    </xf>
    <xf numFmtId="0" fontId="31" fillId="0" borderId="0" xfId="0" applyFont="1" applyProtection="1">
      <protection hidden="1"/>
    </xf>
    <xf numFmtId="0" fontId="4" fillId="0" borderId="0" xfId="0" applyFont="1" applyAlignment="1" applyProtection="1">
      <alignment horizontal="center" vertical="center" wrapText="1"/>
      <protection hidden="1"/>
    </xf>
    <xf numFmtId="0" fontId="32" fillId="0" borderId="0" xfId="0" applyFont="1" applyProtection="1">
      <protection hidden="1"/>
    </xf>
    <xf numFmtId="0" fontId="22" fillId="0" borderId="0" xfId="0" applyFont="1" applyAlignment="1" applyProtection="1">
      <alignment horizontal="left" vertical="center"/>
      <protection hidden="1"/>
    </xf>
    <xf numFmtId="0" fontId="22" fillId="2" borderId="0" xfId="0" applyFont="1" applyFill="1" applyAlignment="1" applyProtection="1">
      <alignment vertical="center"/>
      <protection hidden="1"/>
    </xf>
    <xf numFmtId="0" fontId="15" fillId="0" borderId="0" xfId="0" applyFont="1" applyAlignment="1" applyProtection="1">
      <alignment vertical="center"/>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2" fontId="22" fillId="0" borderId="0" xfId="0" applyNumberFormat="1"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vertical="center" wrapText="1"/>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33" fillId="0" borderId="0" xfId="0" applyFont="1" applyProtection="1">
      <protection hidden="1"/>
    </xf>
    <xf numFmtId="0" fontId="6" fillId="2" borderId="0" xfId="0" applyFont="1" applyFill="1" applyAlignment="1" applyProtection="1">
      <alignment horizontal="center" vertical="center" wrapText="1"/>
      <protection hidden="1"/>
    </xf>
    <xf numFmtId="9" fontId="6" fillId="2" borderId="0" xfId="2" applyFont="1" applyFill="1" applyBorder="1" applyAlignment="1" applyProtection="1">
      <alignment vertical="center" wrapText="1"/>
      <protection hidden="1"/>
    </xf>
    <xf numFmtId="0" fontId="13" fillId="2" borderId="0" xfId="0" applyFont="1" applyFill="1" applyAlignment="1" applyProtection="1">
      <alignment vertical="center"/>
      <protection hidden="1"/>
    </xf>
    <xf numFmtId="0" fontId="4" fillId="2" borderId="0" xfId="0" applyFont="1" applyFill="1" applyAlignment="1" applyProtection="1">
      <alignment horizontal="left" vertical="center" wrapText="1"/>
      <protection hidden="1"/>
    </xf>
    <xf numFmtId="0" fontId="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2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7" fillId="0" borderId="0" xfId="0" applyFont="1" applyProtection="1">
      <protection hidden="1"/>
    </xf>
    <xf numFmtId="0" fontId="0" fillId="0" borderId="0" xfId="0" applyProtection="1">
      <protection hidden="1"/>
    </xf>
    <xf numFmtId="0" fontId="3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27" fillId="2" borderId="0" xfId="0" applyFont="1" applyFill="1" applyAlignment="1" applyProtection="1">
      <alignment vertical="center"/>
      <protection hidden="1"/>
    </xf>
    <xf numFmtId="0" fontId="27" fillId="0" borderId="0" xfId="0" applyFont="1" applyAlignment="1" applyProtection="1">
      <alignment vertical="center"/>
      <protection hidden="1"/>
    </xf>
    <xf numFmtId="2" fontId="13" fillId="6" borderId="8" xfId="0" applyNumberFormat="1" applyFont="1" applyFill="1" applyBorder="1" applyAlignment="1" applyProtection="1">
      <alignment vertical="center" wrapText="1"/>
      <protection hidden="1"/>
    </xf>
    <xf numFmtId="3" fontId="13" fillId="6" borderId="8" xfId="0" applyNumberFormat="1" applyFont="1" applyFill="1" applyBorder="1" applyAlignment="1" applyProtection="1">
      <alignment vertical="center" wrapText="1"/>
      <protection hidden="1"/>
    </xf>
    <xf numFmtId="0" fontId="35" fillId="0" borderId="0" xfId="0" applyFont="1" applyAlignment="1" applyProtection="1">
      <alignment horizontal="left" indent="1"/>
      <protection hidden="1"/>
    </xf>
    <xf numFmtId="0" fontId="15" fillId="0" borderId="0" xfId="0" applyFont="1" applyAlignment="1" applyProtection="1">
      <alignment vertical="top" wrapText="1"/>
      <protection hidden="1"/>
    </xf>
    <xf numFmtId="0" fontId="3"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49" fontId="6" fillId="4" borderId="6" xfId="0" applyNumberFormat="1" applyFont="1" applyFill="1" applyBorder="1" applyAlignment="1" applyProtection="1">
      <alignment horizontal="right" vertical="center" indent="1"/>
      <protection hidden="1"/>
    </xf>
    <xf numFmtId="14" fontId="0" fillId="3" borderId="1" xfId="0" applyNumberFormat="1" applyFill="1" applyBorder="1" applyAlignment="1">
      <alignment horizontal="center"/>
    </xf>
    <xf numFmtId="1" fontId="0" fillId="5" borderId="1" xfId="0" applyNumberFormat="1" applyFill="1" applyBorder="1" applyAlignment="1">
      <alignment horizontal="center"/>
    </xf>
    <xf numFmtId="0" fontId="0" fillId="0" borderId="0" xfId="0" applyAlignment="1">
      <alignment vertical="center"/>
    </xf>
    <xf numFmtId="0" fontId="27" fillId="0" borderId="0" xfId="0" applyFont="1" applyAlignment="1" applyProtection="1">
      <alignment vertical="top" textRotation="56"/>
      <protection hidden="1"/>
    </xf>
    <xf numFmtId="0" fontId="6" fillId="0" borderId="0" xfId="0" applyFont="1" applyAlignment="1" applyProtection="1">
      <alignment horizontal="center" vertical="center"/>
      <protection hidden="1"/>
    </xf>
    <xf numFmtId="0" fontId="27" fillId="2" borderId="0" xfId="0" applyFont="1" applyFill="1" applyAlignment="1" applyProtection="1">
      <alignment vertical="center" wrapText="1"/>
      <protection hidden="1"/>
    </xf>
    <xf numFmtId="9" fontId="27" fillId="2" borderId="0" xfId="2" applyFont="1" applyFill="1" applyBorder="1" applyAlignment="1" applyProtection="1">
      <alignment vertical="center" wrapText="1"/>
      <protection hidden="1"/>
    </xf>
    <xf numFmtId="0" fontId="23" fillId="0" borderId="0" xfId="0" applyFont="1" applyAlignment="1" applyProtection="1">
      <alignment vertical="center"/>
      <protection hidden="1"/>
    </xf>
    <xf numFmtId="14" fontId="6" fillId="3" borderId="12" xfId="0" applyNumberFormat="1" applyFont="1" applyFill="1" applyBorder="1" applyAlignment="1" applyProtection="1">
      <alignment horizontal="left" vertical="center"/>
      <protection hidden="1"/>
    </xf>
    <xf numFmtId="0" fontId="4" fillId="3" borderId="12" xfId="0" applyFont="1" applyFill="1" applyBorder="1" applyAlignment="1" applyProtection="1">
      <alignment horizontal="center" vertical="center"/>
      <protection hidden="1"/>
    </xf>
    <xf numFmtId="0" fontId="4" fillId="3" borderId="12" xfId="0" applyFont="1" applyFill="1" applyBorder="1" applyAlignment="1" applyProtection="1">
      <alignment horizontal="right" vertical="center"/>
      <protection hidden="1"/>
    </xf>
    <xf numFmtId="0" fontId="13" fillId="7" borderId="1" xfId="0" applyFont="1" applyFill="1" applyBorder="1" applyAlignment="1" applyProtection="1">
      <alignment vertical="center"/>
      <protection hidden="1"/>
    </xf>
    <xf numFmtId="0" fontId="0" fillId="7" borderId="1" xfId="0" applyFill="1" applyBorder="1" applyAlignment="1">
      <alignment wrapText="1"/>
    </xf>
    <xf numFmtId="0" fontId="0" fillId="7" borderId="1" xfId="0" applyFill="1" applyBorder="1"/>
    <xf numFmtId="0" fontId="27" fillId="0" borderId="0" xfId="0" applyFont="1" applyAlignment="1" applyProtection="1">
      <alignment vertical="center" textRotation="90"/>
      <protection hidden="1"/>
    </xf>
    <xf numFmtId="0" fontId="6" fillId="8" borderId="47" xfId="2" applyNumberFormat="1" applyFont="1" applyFill="1" applyBorder="1" applyAlignment="1" applyProtection="1">
      <alignment horizontal="center" vertical="center" wrapText="1"/>
      <protection locked="0" hidden="1"/>
    </xf>
    <xf numFmtId="0" fontId="6" fillId="8" borderId="49" xfId="2" applyNumberFormat="1" applyFont="1" applyFill="1" applyBorder="1" applyAlignment="1" applyProtection="1">
      <alignment horizontal="center" vertical="center" wrapText="1"/>
      <protection locked="0" hidden="1"/>
    </xf>
    <xf numFmtId="0" fontId="6" fillId="3" borderId="39" xfId="0" applyFont="1" applyFill="1" applyBorder="1" applyAlignment="1" applyProtection="1">
      <alignment horizontal="right" vertical="center" wrapText="1"/>
      <protection hidden="1"/>
    </xf>
    <xf numFmtId="0" fontId="6" fillId="3" borderId="38" xfId="0" applyFont="1" applyFill="1" applyBorder="1" applyAlignment="1" applyProtection="1">
      <alignment vertical="center" wrapText="1"/>
      <protection hidden="1"/>
    </xf>
    <xf numFmtId="0" fontId="6" fillId="8" borderId="47" xfId="2" applyNumberFormat="1" applyFont="1" applyFill="1" applyBorder="1" applyAlignment="1" applyProtection="1">
      <alignment horizontal="center" vertical="center" wrapText="1"/>
      <protection hidden="1"/>
    </xf>
    <xf numFmtId="0" fontId="6" fillId="8" borderId="49" xfId="2" applyNumberFormat="1" applyFont="1" applyFill="1" applyBorder="1" applyAlignment="1" applyProtection="1">
      <alignment horizontal="center" vertical="center" wrapText="1"/>
      <protection hidden="1"/>
    </xf>
    <xf numFmtId="1" fontId="6" fillId="4" borderId="48" xfId="2" applyNumberFormat="1" applyFont="1" applyFill="1" applyBorder="1" applyAlignment="1" applyProtection="1">
      <alignment horizontal="center" vertical="center" wrapText="1"/>
      <protection locked="0" hidden="1"/>
    </xf>
    <xf numFmtId="1" fontId="6" fillId="4" borderId="50" xfId="2" applyNumberFormat="1" applyFont="1" applyFill="1" applyBorder="1" applyAlignment="1" applyProtection="1">
      <alignment horizontal="center" vertical="center" wrapText="1"/>
      <protection locked="0" hidden="1"/>
    </xf>
    <xf numFmtId="0" fontId="23" fillId="0" borderId="0" xfId="0" applyFont="1" applyAlignment="1">
      <alignment wrapText="1"/>
    </xf>
    <xf numFmtId="0" fontId="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wrapText="1"/>
    </xf>
    <xf numFmtId="0" fontId="16" fillId="2" borderId="0" xfId="0" applyFont="1" applyFill="1"/>
    <xf numFmtId="0" fontId="16" fillId="2" borderId="0" xfId="0" applyFont="1" applyFill="1" applyAlignment="1">
      <alignment wrapText="1"/>
    </xf>
    <xf numFmtId="0" fontId="12" fillId="0" borderId="0" xfId="0" applyFont="1" applyAlignment="1">
      <alignment vertical="center" wrapText="1"/>
    </xf>
    <xf numFmtId="0" fontId="35" fillId="2" borderId="9" xfId="0" applyFont="1" applyFill="1" applyBorder="1" applyAlignment="1">
      <alignment horizontal="left" wrapText="1" indent="1"/>
    </xf>
    <xf numFmtId="0" fontId="23" fillId="0" borderId="0" xfId="0" applyFont="1" applyAlignment="1">
      <alignment vertical="center" wrapText="1"/>
    </xf>
    <xf numFmtId="0" fontId="11" fillId="2" borderId="55" xfId="0" applyFont="1" applyFill="1" applyBorder="1" applyAlignment="1">
      <alignment horizontal="left" wrapText="1" indent="1"/>
    </xf>
    <xf numFmtId="0" fontId="12" fillId="2" borderId="10" xfId="0" applyFont="1" applyFill="1" applyBorder="1" applyAlignment="1">
      <alignment horizontal="left" vertical="center" wrapText="1" indent="2"/>
    </xf>
    <xf numFmtId="0" fontId="12" fillId="2" borderId="10" xfId="0" applyFont="1" applyFill="1" applyBorder="1" applyAlignment="1">
      <alignment horizontal="left" wrapText="1" indent="2"/>
    </xf>
    <xf numFmtId="0" fontId="12" fillId="2" borderId="10" xfId="0" applyFont="1" applyFill="1" applyBorder="1" applyAlignment="1">
      <alignment horizontal="left" vertical="top" wrapText="1" indent="2"/>
    </xf>
    <xf numFmtId="0" fontId="12" fillId="2" borderId="11" xfId="0" applyFont="1" applyFill="1" applyBorder="1" applyAlignment="1">
      <alignment horizontal="left" vertical="center" wrapText="1" indent="2"/>
    </xf>
    <xf numFmtId="0" fontId="6" fillId="8" borderId="32" xfId="2" applyNumberFormat="1" applyFont="1" applyFill="1" applyBorder="1" applyAlignment="1" applyProtection="1">
      <alignment horizontal="center" vertical="center" wrapText="1"/>
      <protection hidden="1"/>
    </xf>
    <xf numFmtId="2" fontId="0" fillId="9" borderId="1" xfId="0" applyNumberFormat="1" applyFill="1" applyBorder="1"/>
    <xf numFmtId="2" fontId="0" fillId="9" borderId="1" xfId="0" applyNumberFormat="1" applyFill="1" applyBorder="1" applyAlignment="1">
      <alignment wrapText="1"/>
    </xf>
    <xf numFmtId="2" fontId="0" fillId="10" borderId="1" xfId="0" applyNumberFormat="1" applyFill="1" applyBorder="1" applyAlignment="1">
      <alignment wrapText="1"/>
    </xf>
    <xf numFmtId="4" fontId="6" fillId="4" borderId="1" xfId="0" applyNumberFormat="1" applyFont="1" applyFill="1" applyBorder="1" applyAlignment="1" applyProtection="1">
      <alignment horizontal="right" vertical="center" wrapText="1" indent="1"/>
      <protection locked="0"/>
    </xf>
    <xf numFmtId="3" fontId="6" fillId="4" borderId="1" xfId="0" applyNumberFormat="1" applyFont="1" applyFill="1" applyBorder="1" applyAlignment="1" applyProtection="1">
      <alignment horizontal="right" vertical="center" wrapText="1" indent="1"/>
      <protection locked="0"/>
    </xf>
    <xf numFmtId="3" fontId="6" fillId="4" borderId="48" xfId="0" applyNumberFormat="1" applyFont="1" applyFill="1" applyBorder="1" applyAlignment="1" applyProtection="1">
      <alignment horizontal="right" vertical="center" wrapText="1" indent="1"/>
      <protection locked="0"/>
    </xf>
    <xf numFmtId="0" fontId="33" fillId="0" borderId="0" xfId="0" applyFont="1" applyAlignment="1" applyProtection="1">
      <alignment horizontal="right" indent="1"/>
      <protection hidden="1"/>
    </xf>
    <xf numFmtId="4" fontId="6" fillId="4" borderId="5" xfId="0" applyNumberFormat="1" applyFont="1" applyFill="1" applyBorder="1" applyAlignment="1" applyProtection="1">
      <alignment horizontal="right" vertical="center" wrapText="1" indent="1"/>
      <protection locked="0"/>
    </xf>
    <xf numFmtId="3" fontId="6" fillId="4" borderId="5" xfId="0" applyNumberFormat="1" applyFont="1" applyFill="1" applyBorder="1" applyAlignment="1" applyProtection="1">
      <alignment horizontal="right" vertical="center" wrapText="1" indent="1"/>
      <protection locked="0"/>
    </xf>
    <xf numFmtId="3" fontId="6" fillId="4" borderId="50" xfId="0" applyNumberFormat="1" applyFont="1" applyFill="1" applyBorder="1" applyAlignment="1" applyProtection="1">
      <alignment horizontal="right" vertical="center" wrapText="1" indent="1"/>
      <protection locked="0"/>
    </xf>
    <xf numFmtId="4" fontId="6" fillId="4" borderId="35" xfId="0" applyNumberFormat="1" applyFont="1" applyFill="1" applyBorder="1" applyAlignment="1" applyProtection="1">
      <alignment horizontal="right" vertical="center" wrapText="1" indent="1"/>
      <protection locked="0"/>
    </xf>
    <xf numFmtId="3" fontId="6" fillId="4" borderId="35" xfId="0" applyNumberFormat="1" applyFont="1" applyFill="1" applyBorder="1" applyAlignment="1" applyProtection="1">
      <alignment horizontal="right" vertical="center" wrapText="1" indent="1"/>
      <protection locked="0"/>
    </xf>
    <xf numFmtId="3" fontId="6" fillId="4" borderId="6" xfId="0" applyNumberFormat="1" applyFont="1" applyFill="1" applyBorder="1" applyAlignment="1" applyProtection="1">
      <alignment horizontal="right" vertical="center" wrapText="1" indent="1"/>
      <protection locked="0"/>
    </xf>
    <xf numFmtId="0" fontId="0" fillId="6" borderId="1" xfId="0" applyFill="1" applyBorder="1"/>
    <xf numFmtId="0" fontId="0" fillId="3" borderId="9" xfId="0" applyFill="1" applyBorder="1" applyAlignment="1">
      <alignment horizontal="center" vertical="center"/>
    </xf>
    <xf numFmtId="0" fontId="0" fillId="12" borderId="1" xfId="0" applyFill="1" applyBorder="1" applyAlignment="1">
      <alignment horizontal="center" vertical="center"/>
    </xf>
    <xf numFmtId="0" fontId="0" fillId="12" borderId="3" xfId="0" applyFill="1" applyBorder="1" applyAlignment="1">
      <alignment horizontal="center" vertical="center"/>
    </xf>
    <xf numFmtId="0" fontId="0" fillId="0" borderId="33" xfId="0" applyBorder="1" applyAlignment="1">
      <alignment vertical="center" textRotation="90"/>
    </xf>
    <xf numFmtId="49" fontId="6" fillId="4" borderId="48" xfId="0" applyNumberFormat="1" applyFont="1" applyFill="1" applyBorder="1" applyAlignment="1" applyProtection="1">
      <alignment horizontal="right" vertical="center" wrapText="1" indent="1"/>
      <protection locked="0"/>
    </xf>
    <xf numFmtId="49" fontId="6" fillId="4" borderId="50" xfId="0" applyNumberFormat="1" applyFont="1" applyFill="1" applyBorder="1" applyAlignment="1" applyProtection="1">
      <alignment horizontal="right" vertical="center" wrapText="1" indent="1"/>
      <protection locked="0"/>
    </xf>
    <xf numFmtId="49" fontId="6" fillId="4" borderId="52" xfId="0" applyNumberFormat="1" applyFont="1" applyFill="1" applyBorder="1" applyAlignment="1" applyProtection="1">
      <alignment horizontal="right" vertical="center" wrapText="1" indent="1"/>
      <protection locked="0"/>
    </xf>
    <xf numFmtId="49" fontId="6" fillId="4" borderId="54" xfId="0" applyNumberFormat="1" applyFont="1" applyFill="1" applyBorder="1" applyAlignment="1" applyProtection="1">
      <alignment horizontal="right" vertical="center" wrapText="1" indent="1"/>
      <protection locked="0"/>
    </xf>
    <xf numFmtId="0" fontId="42" fillId="0" borderId="0" xfId="0" applyFont="1"/>
    <xf numFmtId="0" fontId="43" fillId="0" borderId="0" xfId="0" applyFont="1" applyAlignment="1" applyProtection="1">
      <alignment horizontal="left" vertical="center" indent="1"/>
      <protection hidden="1"/>
    </xf>
    <xf numFmtId="0" fontId="10" fillId="7" borderId="1" xfId="0" applyFont="1" applyFill="1" applyBorder="1"/>
    <xf numFmtId="0" fontId="0" fillId="11" borderId="1" xfId="0" applyFill="1" applyBorder="1"/>
    <xf numFmtId="0" fontId="45" fillId="2" borderId="10" xfId="3" applyFont="1" applyFill="1" applyBorder="1" applyAlignment="1" applyProtection="1">
      <alignment horizontal="left" vertical="top" wrapText="1"/>
    </xf>
    <xf numFmtId="0" fontId="8" fillId="0" borderId="0" xfId="0" applyFont="1" applyProtection="1">
      <protection hidden="1"/>
    </xf>
    <xf numFmtId="0" fontId="29" fillId="0" borderId="0" xfId="0" applyFont="1" applyProtection="1">
      <protection hidden="1"/>
    </xf>
    <xf numFmtId="0" fontId="16" fillId="0" borderId="30" xfId="0" applyFont="1" applyBorder="1" applyAlignment="1" applyProtection="1">
      <alignment horizontal="left" vertical="center" wrapText="1" indent="1"/>
      <protection hidden="1"/>
    </xf>
    <xf numFmtId="0" fontId="16" fillId="0" borderId="0" xfId="0" applyFont="1" applyAlignment="1" applyProtection="1">
      <alignment horizontal="center" vertical="center" textRotation="90" wrapText="1"/>
      <protection hidden="1"/>
    </xf>
    <xf numFmtId="0" fontId="16" fillId="0" borderId="0" xfId="0" applyFont="1" applyAlignment="1" applyProtection="1">
      <alignment horizontal="left" wrapText="1"/>
      <protection hidden="1"/>
    </xf>
    <xf numFmtId="0" fontId="16" fillId="0" borderId="33"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2" fontId="15" fillId="6" borderId="17" xfId="0" applyNumberFormat="1" applyFont="1" applyFill="1" applyBorder="1" applyAlignment="1" applyProtection="1">
      <alignment horizontal="center" vertical="center" wrapText="1"/>
      <protection hidden="1"/>
    </xf>
    <xf numFmtId="0" fontId="15" fillId="6" borderId="19" xfId="0" applyFont="1" applyFill="1" applyBorder="1" applyAlignment="1" applyProtection="1">
      <alignment horizontal="center" vertical="center" wrapText="1"/>
      <protection hidden="1"/>
    </xf>
    <xf numFmtId="0" fontId="15" fillId="6" borderId="1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1" fillId="0" borderId="0" xfId="0" applyFont="1" applyAlignment="1" applyProtection="1">
      <alignment horizontal="right" vertical="center"/>
      <protection hidden="1"/>
    </xf>
    <xf numFmtId="0" fontId="6" fillId="4" borderId="47" xfId="0" applyFont="1" applyFill="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locked="0"/>
    </xf>
    <xf numFmtId="0" fontId="6" fillId="3" borderId="44" xfId="0" applyFont="1" applyFill="1" applyBorder="1" applyAlignment="1" applyProtection="1">
      <alignment horizontal="center" vertical="center"/>
      <protection hidden="1"/>
    </xf>
    <xf numFmtId="0" fontId="6" fillId="3" borderId="45" xfId="0" applyFont="1" applyFill="1" applyBorder="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3" fillId="0" borderId="0" xfId="0" applyFont="1" applyAlignment="1" applyProtection="1">
      <alignment horizontal="left" vertical="center" wrapText="1" indent="1"/>
      <protection hidden="1"/>
    </xf>
    <xf numFmtId="0" fontId="15" fillId="5" borderId="17" xfId="0"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left" vertical="center" indent="1"/>
      <protection hidden="1"/>
    </xf>
    <xf numFmtId="0" fontId="4" fillId="5" borderId="19" xfId="0" applyFont="1" applyFill="1" applyBorder="1" applyAlignment="1" applyProtection="1">
      <alignment horizontal="left" vertical="center" indent="1"/>
      <protection hidden="1"/>
    </xf>
    <xf numFmtId="0" fontId="4" fillId="5" borderId="18" xfId="0" applyFont="1" applyFill="1" applyBorder="1" applyAlignment="1" applyProtection="1">
      <alignment horizontal="left" vertical="center" indent="1"/>
      <protection hidden="1"/>
    </xf>
    <xf numFmtId="0" fontId="4" fillId="5" borderId="16"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6" fillId="4" borderId="32" xfId="0" applyFont="1" applyFill="1" applyBorder="1" applyAlignment="1" applyProtection="1">
      <alignment horizontal="left" vertical="center" wrapText="1" indent="1"/>
      <protection hidden="1"/>
    </xf>
    <xf numFmtId="0" fontId="6" fillId="4" borderId="35" xfId="0" applyFont="1" applyFill="1" applyBorder="1" applyAlignment="1" applyProtection="1">
      <alignment horizontal="left" vertical="center" wrapText="1" indent="1"/>
      <protection hidden="1"/>
    </xf>
    <xf numFmtId="0" fontId="4" fillId="5" borderId="15" xfId="0" applyFont="1" applyFill="1" applyBorder="1" applyAlignment="1" applyProtection="1">
      <alignment horizontal="left" vertical="center" wrapText="1" indent="1"/>
      <protection hidden="1"/>
    </xf>
    <xf numFmtId="0" fontId="4" fillId="5" borderId="7" xfId="0" applyFont="1" applyFill="1" applyBorder="1" applyAlignment="1" applyProtection="1">
      <alignment horizontal="left" vertical="center" indent="1"/>
      <protection hidden="1"/>
    </xf>
    <xf numFmtId="0" fontId="4" fillId="5" borderId="16" xfId="0" applyFont="1" applyFill="1" applyBorder="1" applyAlignment="1" applyProtection="1">
      <alignment horizontal="left" vertical="center" indent="1"/>
      <protection hidden="1"/>
    </xf>
    <xf numFmtId="0" fontId="4" fillId="5" borderId="28" xfId="0" applyFont="1" applyFill="1" applyBorder="1" applyAlignment="1" applyProtection="1">
      <alignment horizontal="left" vertical="center" indent="1"/>
      <protection hidden="1"/>
    </xf>
    <xf numFmtId="0" fontId="4" fillId="5" borderId="30" xfId="0" applyFont="1" applyFill="1" applyBorder="1" applyAlignment="1" applyProtection="1">
      <alignment horizontal="left" vertical="center" indent="1"/>
      <protection hidden="1"/>
    </xf>
    <xf numFmtId="0" fontId="4" fillId="5" borderId="29" xfId="0" applyFont="1" applyFill="1" applyBorder="1" applyAlignment="1" applyProtection="1">
      <alignment horizontal="left" vertical="center" indent="1"/>
      <protection hidden="1"/>
    </xf>
    <xf numFmtId="0" fontId="4" fillId="5" borderId="26" xfId="0" applyFont="1" applyFill="1" applyBorder="1" applyAlignment="1" applyProtection="1">
      <alignment horizontal="center" vertical="center"/>
      <protection hidden="1"/>
    </xf>
    <xf numFmtId="0" fontId="4" fillId="5" borderId="27" xfId="0"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15" fillId="4" borderId="17"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hidden="1"/>
    </xf>
    <xf numFmtId="0" fontId="2" fillId="5" borderId="19"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49" fontId="15" fillId="4" borderId="17" xfId="0" applyNumberFormat="1" applyFont="1" applyFill="1" applyBorder="1" applyAlignment="1" applyProtection="1">
      <alignment horizontal="center" vertical="center"/>
      <protection locked="0"/>
    </xf>
    <xf numFmtId="49" fontId="15" fillId="4" borderId="19" xfId="0" applyNumberFormat="1" applyFont="1" applyFill="1" applyBorder="1" applyAlignment="1" applyProtection="1">
      <alignment horizontal="center" vertical="center"/>
      <protection locked="0"/>
    </xf>
    <xf numFmtId="49" fontId="15" fillId="4" borderId="18" xfId="0" applyNumberFormat="1" applyFont="1" applyFill="1" applyBorder="1" applyAlignment="1" applyProtection="1">
      <alignment horizontal="center" vertical="center"/>
      <protection locked="0"/>
    </xf>
    <xf numFmtId="14" fontId="4" fillId="4" borderId="17" xfId="0" applyNumberFormat="1"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4" borderId="18"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hidden="1"/>
    </xf>
    <xf numFmtId="0" fontId="4" fillId="4" borderId="18" xfId="0" applyFont="1" applyFill="1" applyBorder="1" applyAlignment="1" applyProtection="1">
      <alignment horizontal="center" vertical="center" wrapText="1"/>
      <protection locked="0" hidden="1"/>
    </xf>
    <xf numFmtId="0" fontId="4" fillId="4" borderId="17" xfId="0" applyFont="1" applyFill="1" applyBorder="1" applyAlignment="1" applyProtection="1">
      <alignment horizontal="center" vertical="center" wrapText="1"/>
      <protection locked="0" hidden="1"/>
    </xf>
    <xf numFmtId="0" fontId="6" fillId="3" borderId="44" xfId="0" applyFont="1" applyFill="1" applyBorder="1" applyAlignment="1" applyProtection="1">
      <alignment horizontal="center" vertical="center" wrapText="1"/>
      <protection hidden="1"/>
    </xf>
    <xf numFmtId="0" fontId="6" fillId="3" borderId="45" xfId="0" applyFont="1" applyFill="1" applyBorder="1" applyAlignment="1" applyProtection="1">
      <alignment horizontal="center" vertical="center" wrapText="1"/>
      <protection hidden="1"/>
    </xf>
    <xf numFmtId="0" fontId="6" fillId="3" borderId="46" xfId="0" applyFont="1" applyFill="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3" borderId="4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8" xfId="0" applyFont="1" applyFill="1" applyBorder="1" applyAlignment="1" applyProtection="1">
      <alignment horizontal="center" vertical="center" wrapText="1"/>
      <protection hidden="1"/>
    </xf>
    <xf numFmtId="0" fontId="13" fillId="0" borderId="41"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13" fillId="4" borderId="41" xfId="0" applyFont="1" applyFill="1" applyBorder="1" applyAlignment="1" applyProtection="1">
      <alignment horizontal="left" vertical="center" wrapText="1" indent="1"/>
      <protection locked="0"/>
    </xf>
    <xf numFmtId="0" fontId="13" fillId="4" borderId="42" xfId="0" applyFont="1" applyFill="1" applyBorder="1" applyAlignment="1" applyProtection="1">
      <alignment horizontal="left" vertical="center" wrapText="1" indent="1"/>
      <protection locked="0"/>
    </xf>
    <xf numFmtId="0" fontId="13" fillId="0" borderId="36" xfId="0" applyFont="1" applyBorder="1" applyAlignment="1" applyProtection="1">
      <alignment horizontal="center"/>
      <protection hidden="1"/>
    </xf>
    <xf numFmtId="0" fontId="13" fillId="0" borderId="43" xfId="0" applyFont="1" applyBorder="1" applyAlignment="1" applyProtection="1">
      <alignment horizontal="center"/>
      <protection hidden="1"/>
    </xf>
    <xf numFmtId="14" fontId="1" fillId="4" borderId="17"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6" fillId="4" borderId="53" xfId="0" applyFont="1" applyFill="1" applyBorder="1" applyAlignment="1" applyProtection="1">
      <alignment horizontal="left" vertical="center" wrapText="1" indent="1"/>
      <protection locked="0"/>
    </xf>
    <xf numFmtId="0" fontId="6" fillId="4" borderId="3" xfId="0" applyFont="1" applyFill="1" applyBorder="1" applyAlignment="1" applyProtection="1">
      <alignment horizontal="left" vertical="center" wrapText="1" indent="1"/>
      <protection locked="0"/>
    </xf>
    <xf numFmtId="0" fontId="41" fillId="0" borderId="0" xfId="0" applyFont="1" applyAlignment="1" applyProtection="1">
      <alignment horizontal="left" vertical="center" textRotation="90"/>
      <protection hidden="1"/>
    </xf>
    <xf numFmtId="0" fontId="34" fillId="0" borderId="0" xfId="0" applyFont="1" applyAlignment="1" applyProtection="1">
      <alignment horizontal="left" vertical="center" indent="1"/>
      <protection hidden="1"/>
    </xf>
    <xf numFmtId="0" fontId="35" fillId="0" borderId="0" xfId="0" applyFont="1" applyAlignment="1" applyProtection="1">
      <alignment horizontal="left" vertical="center" indent="1"/>
      <protection hidden="1"/>
    </xf>
    <xf numFmtId="0" fontId="41" fillId="0" borderId="33" xfId="0" applyFont="1" applyBorder="1" applyAlignment="1">
      <alignment horizontal="right" vertical="center" textRotation="90"/>
    </xf>
    <xf numFmtId="14" fontId="8" fillId="6" borderId="17" xfId="0" applyNumberFormat="1" applyFont="1" applyFill="1" applyBorder="1" applyAlignment="1" applyProtection="1">
      <alignment horizontal="center" vertical="center" wrapText="1"/>
      <protection hidden="1"/>
    </xf>
    <xf numFmtId="14" fontId="8" fillId="6" borderId="19" xfId="0" applyNumberFormat="1" applyFont="1" applyFill="1" applyBorder="1" applyAlignment="1" applyProtection="1">
      <alignment horizontal="center" vertical="center" wrapText="1"/>
      <protection hidden="1"/>
    </xf>
    <xf numFmtId="14" fontId="8" fillId="6" borderId="18" xfId="0" applyNumberFormat="1" applyFont="1" applyFill="1" applyBorder="1" applyAlignment="1" applyProtection="1">
      <alignment horizontal="center" vertical="center" wrapText="1"/>
      <protection hidden="1"/>
    </xf>
    <xf numFmtId="0" fontId="40" fillId="5" borderId="17"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0" fontId="40" fillId="5" borderId="18"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28"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2" fontId="4" fillId="10" borderId="32" xfId="0" applyNumberFormat="1" applyFont="1" applyFill="1" applyBorder="1" applyAlignment="1" applyProtection="1">
      <alignment horizontal="center" vertical="center" wrapText="1"/>
      <protection hidden="1"/>
    </xf>
    <xf numFmtId="2" fontId="4" fillId="10" borderId="35" xfId="0" applyNumberFormat="1" applyFont="1" applyFill="1" applyBorder="1" applyAlignment="1" applyProtection="1">
      <alignment horizontal="center" vertical="center" wrapText="1"/>
      <protection hidden="1"/>
    </xf>
    <xf numFmtId="2" fontId="4" fillId="10" borderId="6" xfId="0" applyNumberFormat="1" applyFont="1" applyFill="1" applyBorder="1" applyAlignment="1" applyProtection="1">
      <alignment horizontal="center" vertical="center" wrapText="1"/>
      <protection hidden="1"/>
    </xf>
    <xf numFmtId="2" fontId="15" fillId="6" borderId="32" xfId="0" applyNumberFormat="1" applyFont="1" applyFill="1" applyBorder="1" applyAlignment="1" applyProtection="1">
      <alignment horizontal="center" vertical="center" wrapText="1"/>
      <protection hidden="1"/>
    </xf>
    <xf numFmtId="2" fontId="15" fillId="6" borderId="35" xfId="0" applyNumberFormat="1" applyFont="1" applyFill="1" applyBorder="1" applyAlignment="1" applyProtection="1">
      <alignment horizontal="center" vertical="center" wrapText="1"/>
      <protection hidden="1"/>
    </xf>
    <xf numFmtId="2" fontId="15" fillId="6" borderId="6" xfId="0" applyNumberFormat="1" applyFont="1" applyFill="1" applyBorder="1" applyAlignment="1" applyProtection="1">
      <alignment horizontal="center" vertical="center" wrapText="1"/>
      <protection hidden="1"/>
    </xf>
    <xf numFmtId="2" fontId="4" fillId="10" borderId="17" xfId="0" applyNumberFormat="1" applyFont="1" applyFill="1" applyBorder="1" applyAlignment="1" applyProtection="1">
      <alignment horizontal="center" vertical="center" wrapText="1"/>
      <protection hidden="1"/>
    </xf>
    <xf numFmtId="2" fontId="4" fillId="10" borderId="19" xfId="0" applyNumberFormat="1" applyFont="1" applyFill="1" applyBorder="1" applyAlignment="1" applyProtection="1">
      <alignment horizontal="center" vertical="center" wrapText="1"/>
      <protection hidden="1"/>
    </xf>
    <xf numFmtId="2" fontId="4" fillId="10" borderId="18" xfId="0" applyNumberFormat="1"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6" fillId="4" borderId="49" xfId="0" applyFont="1" applyFill="1" applyBorder="1" applyAlignment="1" applyProtection="1">
      <alignment horizontal="left" vertical="center" wrapText="1" indent="1"/>
      <protection locked="0"/>
    </xf>
    <xf numFmtId="0" fontId="6" fillId="4" borderId="5" xfId="0" applyFont="1" applyFill="1" applyBorder="1" applyAlignment="1" applyProtection="1">
      <alignment horizontal="left" vertical="center" wrapText="1" indent="1"/>
      <protection locked="0"/>
    </xf>
    <xf numFmtId="0" fontId="16" fillId="0" borderId="30" xfId="0" applyFont="1" applyBorder="1" applyAlignment="1" applyProtection="1">
      <alignment horizontal="left" vertical="top" wrapText="1" indent="1"/>
      <protection hidden="1"/>
    </xf>
    <xf numFmtId="0" fontId="13" fillId="3" borderId="17" xfId="0" applyFont="1" applyFill="1" applyBorder="1" applyAlignment="1" applyProtection="1">
      <alignment horizontal="left" vertical="center" wrapText="1" indent="1"/>
      <protection hidden="1"/>
    </xf>
    <xf numFmtId="0" fontId="13" fillId="3" borderId="19"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4" borderId="36" xfId="0" applyFont="1" applyFill="1" applyBorder="1" applyAlignment="1" applyProtection="1">
      <alignment horizontal="left" vertical="center" wrapText="1" indent="1"/>
      <protection locked="0"/>
    </xf>
    <xf numFmtId="0" fontId="13" fillId="4" borderId="37" xfId="0" applyFont="1" applyFill="1" applyBorder="1" applyAlignment="1" applyProtection="1">
      <alignment horizontal="left" vertical="center" wrapText="1" indent="1"/>
      <protection locked="0"/>
    </xf>
    <xf numFmtId="0" fontId="13" fillId="0" borderId="39" xfId="0" applyFont="1" applyBorder="1" applyAlignment="1" applyProtection="1">
      <alignment horizontal="center"/>
      <protection hidden="1"/>
    </xf>
    <xf numFmtId="0" fontId="13" fillId="0" borderId="38" xfId="0" applyFont="1" applyBorder="1" applyAlignment="1" applyProtection="1">
      <alignment horizontal="center"/>
      <protection hidden="1"/>
    </xf>
    <xf numFmtId="0" fontId="13" fillId="4" borderId="39" xfId="0" applyFont="1" applyFill="1" applyBorder="1" applyAlignment="1" applyProtection="1">
      <alignment horizontal="left" vertical="center" wrapText="1" indent="1"/>
      <protection locked="0"/>
    </xf>
    <xf numFmtId="0" fontId="13" fillId="4" borderId="12" xfId="0" applyFont="1" applyFill="1" applyBorder="1" applyAlignment="1" applyProtection="1">
      <alignment horizontal="left" vertical="center" wrapText="1" indent="1"/>
      <protection locked="0"/>
    </xf>
    <xf numFmtId="0" fontId="4" fillId="5" borderId="19"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6" fillId="4" borderId="51" xfId="0" applyFont="1" applyFill="1" applyBorder="1" applyAlignment="1" applyProtection="1">
      <alignment horizontal="left" vertical="center" wrapText="1" indent="1"/>
      <protection locked="0"/>
    </xf>
    <xf numFmtId="0" fontId="6" fillId="4" borderId="31" xfId="0" applyFont="1" applyFill="1" applyBorder="1" applyAlignment="1" applyProtection="1">
      <alignment horizontal="left" vertical="center" wrapText="1" indent="1"/>
      <protection locked="0"/>
    </xf>
    <xf numFmtId="0" fontId="2" fillId="0" borderId="0" xfId="0" applyFont="1" applyAlignment="1">
      <alignment wrapText="1"/>
    </xf>
    <xf numFmtId="0" fontId="15" fillId="0" borderId="0" xfId="0" applyFont="1" applyAlignment="1">
      <alignment horizontal="left" vertical="top" wrapText="1" indent="1"/>
    </xf>
    <xf numFmtId="0" fontId="6" fillId="0" borderId="0" xfId="0" applyFont="1" applyAlignment="1">
      <alignment horizontal="left" vertical="center" wrapText="1" indent="1"/>
    </xf>
    <xf numFmtId="0" fontId="24" fillId="0" borderId="12" xfId="0" applyFont="1" applyBorder="1" applyAlignment="1">
      <alignment horizontal="center"/>
    </xf>
    <xf numFmtId="0" fontId="24" fillId="0" borderId="2" xfId="0" applyFont="1" applyBorder="1" applyAlignment="1">
      <alignment horizontal="center"/>
    </xf>
    <xf numFmtId="0" fontId="21" fillId="2" borderId="12" xfId="0" applyFont="1" applyFill="1" applyBorder="1" applyAlignment="1">
      <alignment horizontal="center"/>
    </xf>
    <xf numFmtId="0" fontId="21" fillId="2" borderId="2" xfId="0" applyFont="1" applyFill="1" applyBorder="1" applyAlignment="1">
      <alignment horizontal="center"/>
    </xf>
    <xf numFmtId="165" fontId="7" fillId="2" borderId="12"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xf>
    <xf numFmtId="0" fontId="2" fillId="3" borderId="17" xfId="0" applyFont="1" applyFill="1" applyBorder="1" applyAlignment="1">
      <alignment vertical="center"/>
    </xf>
    <xf numFmtId="0" fontId="2" fillId="3" borderId="19" xfId="0" applyFont="1" applyFill="1" applyBorder="1" applyAlignment="1">
      <alignment vertical="center"/>
    </xf>
    <xf numFmtId="0" fontId="2" fillId="3" borderId="18" xfId="0" applyFont="1" applyFill="1" applyBorder="1" applyAlignment="1">
      <alignment vertical="center"/>
    </xf>
    <xf numFmtId="0" fontId="11" fillId="0" borderId="0" xfId="0" applyFont="1" applyAlignment="1">
      <alignment horizontal="center" wrapText="1"/>
    </xf>
    <xf numFmtId="0" fontId="2" fillId="3" borderId="17" xfId="0" applyFont="1" applyFill="1" applyBorder="1" applyAlignment="1">
      <alignment horizontal="left" vertical="center" indent="1"/>
    </xf>
    <xf numFmtId="0" fontId="2" fillId="3" borderId="19" xfId="0" applyFont="1" applyFill="1" applyBorder="1" applyAlignment="1">
      <alignment horizontal="left" vertical="center" indent="1"/>
    </xf>
    <xf numFmtId="0" fontId="2" fillId="3" borderId="18" xfId="0" applyFont="1" applyFill="1" applyBorder="1" applyAlignment="1">
      <alignment horizontal="left" vertical="center" indent="1"/>
    </xf>
    <xf numFmtId="0" fontId="12" fillId="4" borderId="17"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22" fillId="0" borderId="13" xfId="0" applyFont="1" applyBorder="1" applyAlignment="1">
      <alignment horizontal="center"/>
    </xf>
    <xf numFmtId="0" fontId="22" fillId="0" borderId="2" xfId="0" applyFont="1" applyBorder="1" applyAlignment="1">
      <alignment horizontal="center"/>
    </xf>
    <xf numFmtId="0" fontId="12" fillId="4" borderId="13" xfId="0" applyFont="1" applyFill="1" applyBorder="1" applyAlignment="1" applyProtection="1">
      <alignment horizontal="left" vertical="center" wrapText="1" indent="1"/>
      <protection locked="0"/>
    </xf>
    <xf numFmtId="0" fontId="12" fillId="4" borderId="2" xfId="0" applyFont="1" applyFill="1" applyBorder="1" applyAlignment="1" applyProtection="1">
      <alignment horizontal="left" vertical="center" wrapText="1" indent="1"/>
      <protection locked="0"/>
    </xf>
    <xf numFmtId="0" fontId="12" fillId="3" borderId="1" xfId="0" applyFont="1" applyFill="1" applyBorder="1" applyAlignment="1">
      <alignment horizontal="center" vertical="center" wrapText="1"/>
    </xf>
    <xf numFmtId="0" fontId="1" fillId="0" borderId="0" xfId="0" applyFont="1" applyAlignment="1">
      <alignment horizontal="right" vertical="center" indent="1"/>
    </xf>
    <xf numFmtId="0" fontId="27" fillId="0" borderId="0" xfId="0" applyFont="1" applyAlignment="1">
      <alignment horizontal="left" vertical="center" wrapText="1" indent="1"/>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4" borderId="1" xfId="0" applyFont="1" applyFill="1" applyBorder="1" applyAlignment="1">
      <alignment horizontal="center"/>
    </xf>
    <xf numFmtId="0" fontId="17" fillId="0" borderId="21"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Alignment="1">
      <alignment horizontal="center"/>
    </xf>
    <xf numFmtId="0" fontId="25" fillId="0" borderId="0" xfId="0" applyFont="1" applyAlignment="1">
      <alignment vertical="top" wrapText="1"/>
    </xf>
    <xf numFmtId="0" fontId="17" fillId="0" borderId="0" xfId="0" applyFont="1" applyAlignment="1">
      <alignment vertical="top"/>
    </xf>
    <xf numFmtId="0" fontId="10" fillId="11" borderId="1" xfId="0" applyFont="1" applyFill="1" applyBorder="1" applyAlignment="1">
      <alignment horizontal="center" vertical="center" textRotation="90"/>
    </xf>
    <xf numFmtId="0" fontId="0" fillId="11" borderId="1" xfId="0" applyFill="1" applyBorder="1" applyAlignment="1">
      <alignment horizontal="center" vertical="center" wrapText="1"/>
    </xf>
    <xf numFmtId="0" fontId="0" fillId="9" borderId="1" xfId="0" applyFill="1" applyBorder="1" applyAlignment="1">
      <alignment horizontal="center"/>
    </xf>
    <xf numFmtId="0" fontId="28" fillId="5" borderId="13" xfId="0" applyFont="1" applyFill="1" applyBorder="1" applyAlignment="1">
      <alignment horizontal="center"/>
    </xf>
    <xf numFmtId="0" fontId="28" fillId="5" borderId="2" xfId="0" applyFont="1" applyFill="1" applyBorder="1" applyAlignment="1">
      <alignment horizontal="center"/>
    </xf>
    <xf numFmtId="0" fontId="0" fillId="3" borderId="1" xfId="0" applyFill="1" applyBorder="1" applyAlignment="1">
      <alignment horizontal="center"/>
    </xf>
    <xf numFmtId="14" fontId="0" fillId="3" borderId="1" xfId="0" applyNumberFormat="1" applyFill="1" applyBorder="1" applyAlignment="1">
      <alignment horizontal="center"/>
    </xf>
    <xf numFmtId="0" fontId="0" fillId="5" borderId="1" xfId="0" applyFill="1" applyBorder="1" applyAlignment="1">
      <alignment horizontal="center"/>
    </xf>
    <xf numFmtId="0" fontId="10" fillId="11" borderId="31" xfId="0" applyFont="1" applyFill="1" applyBorder="1" applyAlignment="1">
      <alignment horizontal="center" vertical="center" textRotation="90"/>
    </xf>
    <xf numFmtId="0" fontId="10" fillId="11" borderId="56" xfId="0" applyFont="1" applyFill="1" applyBorder="1" applyAlignment="1">
      <alignment horizontal="center" vertical="center" textRotation="90"/>
    </xf>
    <xf numFmtId="0" fontId="10" fillId="11" borderId="3" xfId="0" applyFont="1" applyFill="1" applyBorder="1" applyAlignment="1">
      <alignment horizontal="center" vertical="center" textRotation="9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7" borderId="1" xfId="0" applyFont="1" applyFill="1" applyBorder="1" applyAlignment="1">
      <alignment horizontal="center" vertical="center" textRotation="90"/>
    </xf>
    <xf numFmtId="0" fontId="10" fillId="7" borderId="31" xfId="0" applyFont="1" applyFill="1" applyBorder="1" applyAlignment="1">
      <alignment horizontal="center" vertical="center" textRotation="90"/>
    </xf>
    <xf numFmtId="0" fontId="10" fillId="7" borderId="56" xfId="0" applyFont="1" applyFill="1" applyBorder="1" applyAlignment="1">
      <alignment horizontal="center" vertical="center" textRotation="90"/>
    </xf>
    <xf numFmtId="0" fontId="10" fillId="7" borderId="3" xfId="0" applyFont="1" applyFill="1" applyBorder="1" applyAlignment="1">
      <alignment horizontal="center" vertical="center" textRotation="90"/>
    </xf>
    <xf numFmtId="0" fontId="0" fillId="11" borderId="0" xfId="0" applyFill="1"/>
  </cellXfs>
  <cellStyles count="4">
    <cellStyle name="Čárka" xfId="1" builtinId="3"/>
    <cellStyle name="Hypertextový odkaz" xfId="3" builtinId="8"/>
    <cellStyle name="Normální" xfId="0" builtinId="0"/>
    <cellStyle name="Procenta" xfId="2" builtinId="5"/>
  </cellStyles>
  <dxfs count="6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92D050"/>
        </patternFill>
      </fill>
    </dxf>
    <dxf>
      <font>
        <color theme="0" tint="-0.14996795556505021"/>
      </font>
    </dxf>
    <dxf>
      <font>
        <color rgb="FFFF0000"/>
      </font>
      <fill>
        <patternFill>
          <bgColor theme="9" tint="0.79998168889431442"/>
        </patternFill>
      </fill>
    </dxf>
    <dxf>
      <font>
        <color theme="0" tint="-0.14996795556505021"/>
      </font>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s>
  <tableStyles count="0" defaultTableStyle="TableStyleMedium9" defaultPivotStyle="PivotStyleLight16"/>
  <colors>
    <mruColors>
      <color rgb="FFC2C2C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row r="1">
          <cell r="A1" t="str">
            <v>ANO</v>
          </cell>
          <cell r="B1">
            <v>2016</v>
          </cell>
          <cell r="C1" t="str">
            <v>ANO</v>
          </cell>
        </row>
        <row r="2">
          <cell r="A2" t="str">
            <v>NE</v>
          </cell>
          <cell r="B2">
            <v>2017</v>
          </cell>
          <cell r="C2" t="str">
            <v>NE</v>
          </cell>
          <cell r="E2" t="str">
            <v>MALÝ</v>
          </cell>
        </row>
        <row r="3">
          <cell r="E3" t="str">
            <v>STŘEDNÍ</v>
          </cell>
        </row>
        <row r="4">
          <cell r="E4" t="str">
            <v>VELKÝ</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rb.cz/wp-content/uploads/2021/08/Prirucka-k-pouziti-definice-MSP_klient_0105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N109"/>
  <sheetViews>
    <sheetView showGridLines="0" tabSelected="1" zoomScale="98" zoomScaleNormal="100" zoomScaleSheetLayoutView="85" workbookViewId="0">
      <selection activeCell="I6" sqref="I6:N6"/>
    </sheetView>
  </sheetViews>
  <sheetFormatPr defaultColWidth="9.140625" defaultRowHeight="14.25" x14ac:dyDescent="0.25"/>
  <cols>
    <col min="1" max="1" width="2.85546875" style="101" customWidth="1"/>
    <col min="2" max="2" width="27" style="101" customWidth="1"/>
    <col min="3" max="3" width="8.5703125" style="101" customWidth="1"/>
    <col min="4" max="4" width="3.28515625" style="106" customWidth="1"/>
    <col min="5" max="5" width="18.5703125" style="101" customWidth="1"/>
    <col min="6" max="6" width="13.140625" style="107" customWidth="1"/>
    <col min="7" max="7" width="3.7109375" style="107" customWidth="1"/>
    <col min="8" max="8" width="3.7109375" style="101" customWidth="1"/>
    <col min="9" max="9" width="0.28515625" style="101" customWidth="1"/>
    <col min="10" max="10" width="9.7109375" style="101" customWidth="1"/>
    <col min="11" max="11" width="11.28515625" style="101" customWidth="1"/>
    <col min="12" max="13" width="9.5703125" style="101" customWidth="1"/>
    <col min="14" max="14" width="8.7109375" style="101" customWidth="1"/>
    <col min="15" max="15" width="1.42578125" style="101" customWidth="1"/>
    <col min="16" max="16" width="8.7109375" style="101" hidden="1" customWidth="1"/>
    <col min="17" max="17" width="10" style="101" hidden="1" customWidth="1"/>
    <col min="18" max="18" width="12.7109375" style="101" hidden="1" customWidth="1"/>
    <col min="19" max="19" width="14.28515625" style="101" hidden="1" customWidth="1"/>
    <col min="20" max="20" width="9.7109375" style="101" customWidth="1"/>
    <col min="21" max="21" width="11.28515625" style="101" customWidth="1"/>
    <col min="22" max="23" width="9.5703125" style="101" customWidth="1"/>
    <col min="24" max="24" width="8.7109375" style="101" customWidth="1"/>
    <col min="25" max="25" width="1.42578125" style="101" customWidth="1"/>
    <col min="26" max="26" width="3.28515625" style="101" hidden="1" customWidth="1"/>
    <col min="27" max="27" width="5.28515625" style="101" hidden="1" customWidth="1"/>
    <col min="28" max="28" width="10" style="101" hidden="1" customWidth="1"/>
    <col min="29" max="29" width="9.7109375" style="101" customWidth="1"/>
    <col min="30" max="30" width="11.28515625" style="101" customWidth="1"/>
    <col min="31" max="32" width="9.5703125" style="101" customWidth="1"/>
    <col min="33" max="33" width="8.7109375" style="101" customWidth="1"/>
    <col min="34" max="34" width="6.140625" style="101" hidden="1" customWidth="1"/>
    <col min="35" max="35" width="5" style="101" hidden="1" customWidth="1"/>
    <col min="36" max="36" width="6" style="101" hidden="1" customWidth="1"/>
    <col min="37" max="37" width="9.85546875" style="101" hidden="1" customWidth="1"/>
    <col min="38" max="38" width="9.140625" style="101" hidden="1" customWidth="1"/>
    <col min="39" max="40" width="0" style="101" hidden="1" customWidth="1"/>
    <col min="41" max="256" width="9.140625" style="101"/>
    <col min="257" max="257" width="47.5703125" style="101" customWidth="1"/>
    <col min="258" max="258" width="9.42578125" style="101" customWidth="1"/>
    <col min="259" max="259" width="1.28515625" style="101" customWidth="1"/>
    <col min="260" max="260" width="11" style="101" customWidth="1"/>
    <col min="261" max="261" width="9.42578125" style="101" customWidth="1"/>
    <col min="262" max="262" width="10.85546875" style="101" customWidth="1"/>
    <col min="263" max="263" width="8" style="101" customWidth="1"/>
    <col min="264" max="267" width="0" style="101" hidden="1" customWidth="1"/>
    <col min="268" max="268" width="1.28515625" style="101" customWidth="1"/>
    <col min="269" max="269" width="11" style="101" customWidth="1"/>
    <col min="270" max="270" width="9.42578125" style="101" customWidth="1"/>
    <col min="271" max="271" width="10.85546875" style="101" customWidth="1"/>
    <col min="272" max="272" width="8" style="101" customWidth="1"/>
    <col min="273" max="277" width="0" style="101" hidden="1" customWidth="1"/>
    <col min="278" max="278" width="0.85546875" style="101" customWidth="1"/>
    <col min="279" max="279" width="11" style="101" customWidth="1"/>
    <col min="280" max="280" width="9.42578125" style="101" customWidth="1"/>
    <col min="281" max="281" width="10.85546875" style="101" customWidth="1"/>
    <col min="282" max="282" width="8" style="101" customWidth="1"/>
    <col min="283" max="285" width="0" style="101" hidden="1" customWidth="1"/>
    <col min="286" max="286" width="9.140625" style="101" customWidth="1"/>
    <col min="287" max="287" width="23.7109375" style="101" customWidth="1"/>
    <col min="288" max="512" width="9.140625" style="101"/>
    <col min="513" max="513" width="47.5703125" style="101" customWidth="1"/>
    <col min="514" max="514" width="9.42578125" style="101" customWidth="1"/>
    <col min="515" max="515" width="1.28515625" style="101" customWidth="1"/>
    <col min="516" max="516" width="11" style="101" customWidth="1"/>
    <col min="517" max="517" width="9.42578125" style="101" customWidth="1"/>
    <col min="518" max="518" width="10.85546875" style="101" customWidth="1"/>
    <col min="519" max="519" width="8" style="101" customWidth="1"/>
    <col min="520" max="523" width="0" style="101" hidden="1" customWidth="1"/>
    <col min="524" max="524" width="1.28515625" style="101" customWidth="1"/>
    <col min="525" max="525" width="11" style="101" customWidth="1"/>
    <col min="526" max="526" width="9.42578125" style="101" customWidth="1"/>
    <col min="527" max="527" width="10.85546875" style="101" customWidth="1"/>
    <col min="528" max="528" width="8" style="101" customWidth="1"/>
    <col min="529" max="533" width="0" style="101" hidden="1" customWidth="1"/>
    <col min="534" max="534" width="0.85546875" style="101" customWidth="1"/>
    <col min="535" max="535" width="11" style="101" customWidth="1"/>
    <col min="536" max="536" width="9.42578125" style="101" customWidth="1"/>
    <col min="537" max="537" width="10.85546875" style="101" customWidth="1"/>
    <col min="538" max="538" width="8" style="101" customWidth="1"/>
    <col min="539" max="541" width="0" style="101" hidden="1" customWidth="1"/>
    <col min="542" max="542" width="9.140625" style="101" customWidth="1"/>
    <col min="543" max="543" width="23.7109375" style="101" customWidth="1"/>
    <col min="544" max="768" width="9.140625" style="101"/>
    <col min="769" max="769" width="47.5703125" style="101" customWidth="1"/>
    <col min="770" max="770" width="9.42578125" style="101" customWidth="1"/>
    <col min="771" max="771" width="1.28515625" style="101" customWidth="1"/>
    <col min="772" max="772" width="11" style="101" customWidth="1"/>
    <col min="773" max="773" width="9.42578125" style="101" customWidth="1"/>
    <col min="774" max="774" width="10.85546875" style="101" customWidth="1"/>
    <col min="775" max="775" width="8" style="101" customWidth="1"/>
    <col min="776" max="779" width="0" style="101" hidden="1" customWidth="1"/>
    <col min="780" max="780" width="1.28515625" style="101" customWidth="1"/>
    <col min="781" max="781" width="11" style="101" customWidth="1"/>
    <col min="782" max="782" width="9.42578125" style="101" customWidth="1"/>
    <col min="783" max="783" width="10.85546875" style="101" customWidth="1"/>
    <col min="784" max="784" width="8" style="101" customWidth="1"/>
    <col min="785" max="789" width="0" style="101" hidden="1" customWidth="1"/>
    <col min="790" max="790" width="0.85546875" style="101" customWidth="1"/>
    <col min="791" max="791" width="11" style="101" customWidth="1"/>
    <col min="792" max="792" width="9.42578125" style="101" customWidth="1"/>
    <col min="793" max="793" width="10.85546875" style="101" customWidth="1"/>
    <col min="794" max="794" width="8" style="101" customWidth="1"/>
    <col min="795" max="797" width="0" style="101" hidden="1" customWidth="1"/>
    <col min="798" max="798" width="9.140625" style="101" customWidth="1"/>
    <col min="799" max="799" width="23.7109375" style="101" customWidth="1"/>
    <col min="800" max="1024" width="9.140625" style="101"/>
    <col min="1025" max="1025" width="47.5703125" style="101" customWidth="1"/>
    <col min="1026" max="1026" width="9.42578125" style="101" customWidth="1"/>
    <col min="1027" max="1027" width="1.28515625" style="101" customWidth="1"/>
    <col min="1028" max="1028" width="11" style="101" customWidth="1"/>
    <col min="1029" max="1029" width="9.42578125" style="101" customWidth="1"/>
    <col min="1030" max="1030" width="10.85546875" style="101" customWidth="1"/>
    <col min="1031" max="1031" width="8" style="101" customWidth="1"/>
    <col min="1032" max="1035" width="0" style="101" hidden="1" customWidth="1"/>
    <col min="1036" max="1036" width="1.28515625" style="101" customWidth="1"/>
    <col min="1037" max="1037" width="11" style="101" customWidth="1"/>
    <col min="1038" max="1038" width="9.42578125" style="101" customWidth="1"/>
    <col min="1039" max="1039" width="10.85546875" style="101" customWidth="1"/>
    <col min="1040" max="1040" width="8" style="101" customWidth="1"/>
    <col min="1041" max="1045" width="0" style="101" hidden="1" customWidth="1"/>
    <col min="1046" max="1046" width="0.85546875" style="101" customWidth="1"/>
    <col min="1047" max="1047" width="11" style="101" customWidth="1"/>
    <col min="1048" max="1048" width="9.42578125" style="101" customWidth="1"/>
    <col min="1049" max="1049" width="10.85546875" style="101" customWidth="1"/>
    <col min="1050" max="1050" width="8" style="101" customWidth="1"/>
    <col min="1051" max="1053" width="0" style="101" hidden="1" customWidth="1"/>
    <col min="1054" max="1054" width="9.140625" style="101" customWidth="1"/>
    <col min="1055" max="1055" width="23.7109375" style="101" customWidth="1"/>
    <col min="1056" max="1280" width="9.140625" style="101"/>
    <col min="1281" max="1281" width="47.5703125" style="101" customWidth="1"/>
    <col min="1282" max="1282" width="9.42578125" style="101" customWidth="1"/>
    <col min="1283" max="1283" width="1.28515625" style="101" customWidth="1"/>
    <col min="1284" max="1284" width="11" style="101" customWidth="1"/>
    <col min="1285" max="1285" width="9.42578125" style="101" customWidth="1"/>
    <col min="1286" max="1286" width="10.85546875" style="101" customWidth="1"/>
    <col min="1287" max="1287" width="8" style="101" customWidth="1"/>
    <col min="1288" max="1291" width="0" style="101" hidden="1" customWidth="1"/>
    <col min="1292" max="1292" width="1.28515625" style="101" customWidth="1"/>
    <col min="1293" max="1293" width="11" style="101" customWidth="1"/>
    <col min="1294" max="1294" width="9.42578125" style="101" customWidth="1"/>
    <col min="1295" max="1295" width="10.85546875" style="101" customWidth="1"/>
    <col min="1296" max="1296" width="8" style="101" customWidth="1"/>
    <col min="1297" max="1301" width="0" style="101" hidden="1" customWidth="1"/>
    <col min="1302" max="1302" width="0.85546875" style="101" customWidth="1"/>
    <col min="1303" max="1303" width="11" style="101" customWidth="1"/>
    <col min="1304" max="1304" width="9.42578125" style="101" customWidth="1"/>
    <col min="1305" max="1305" width="10.85546875" style="101" customWidth="1"/>
    <col min="1306" max="1306" width="8" style="101" customWidth="1"/>
    <col min="1307" max="1309" width="0" style="101" hidden="1" customWidth="1"/>
    <col min="1310" max="1310" width="9.140625" style="101" customWidth="1"/>
    <col min="1311" max="1311" width="23.7109375" style="101" customWidth="1"/>
    <col min="1312" max="1536" width="9.140625" style="101"/>
    <col min="1537" max="1537" width="47.5703125" style="101" customWidth="1"/>
    <col min="1538" max="1538" width="9.42578125" style="101" customWidth="1"/>
    <col min="1539" max="1539" width="1.28515625" style="101" customWidth="1"/>
    <col min="1540" max="1540" width="11" style="101" customWidth="1"/>
    <col min="1541" max="1541" width="9.42578125" style="101" customWidth="1"/>
    <col min="1542" max="1542" width="10.85546875" style="101" customWidth="1"/>
    <col min="1543" max="1543" width="8" style="101" customWidth="1"/>
    <col min="1544" max="1547" width="0" style="101" hidden="1" customWidth="1"/>
    <col min="1548" max="1548" width="1.28515625" style="101" customWidth="1"/>
    <col min="1549" max="1549" width="11" style="101" customWidth="1"/>
    <col min="1550" max="1550" width="9.42578125" style="101" customWidth="1"/>
    <col min="1551" max="1551" width="10.85546875" style="101" customWidth="1"/>
    <col min="1552" max="1552" width="8" style="101" customWidth="1"/>
    <col min="1553" max="1557" width="0" style="101" hidden="1" customWidth="1"/>
    <col min="1558" max="1558" width="0.85546875" style="101" customWidth="1"/>
    <col min="1559" max="1559" width="11" style="101" customWidth="1"/>
    <col min="1560" max="1560" width="9.42578125" style="101" customWidth="1"/>
    <col min="1561" max="1561" width="10.85546875" style="101" customWidth="1"/>
    <col min="1562" max="1562" width="8" style="101" customWidth="1"/>
    <col min="1563" max="1565" width="0" style="101" hidden="1" customWidth="1"/>
    <col min="1566" max="1566" width="9.140625" style="101" customWidth="1"/>
    <col min="1567" max="1567" width="23.7109375" style="101" customWidth="1"/>
    <col min="1568" max="1792" width="9.140625" style="101"/>
    <col min="1793" max="1793" width="47.5703125" style="101" customWidth="1"/>
    <col min="1794" max="1794" width="9.42578125" style="101" customWidth="1"/>
    <col min="1795" max="1795" width="1.28515625" style="101" customWidth="1"/>
    <col min="1796" max="1796" width="11" style="101" customWidth="1"/>
    <col min="1797" max="1797" width="9.42578125" style="101" customWidth="1"/>
    <col min="1798" max="1798" width="10.85546875" style="101" customWidth="1"/>
    <col min="1799" max="1799" width="8" style="101" customWidth="1"/>
    <col min="1800" max="1803" width="0" style="101" hidden="1" customWidth="1"/>
    <col min="1804" max="1804" width="1.28515625" style="101" customWidth="1"/>
    <col min="1805" max="1805" width="11" style="101" customWidth="1"/>
    <col min="1806" max="1806" width="9.42578125" style="101" customWidth="1"/>
    <col min="1807" max="1807" width="10.85546875" style="101" customWidth="1"/>
    <col min="1808" max="1808" width="8" style="101" customWidth="1"/>
    <col min="1809" max="1813" width="0" style="101" hidden="1" customWidth="1"/>
    <col min="1814" max="1814" width="0.85546875" style="101" customWidth="1"/>
    <col min="1815" max="1815" width="11" style="101" customWidth="1"/>
    <col min="1816" max="1816" width="9.42578125" style="101" customWidth="1"/>
    <col min="1817" max="1817" width="10.85546875" style="101" customWidth="1"/>
    <col min="1818" max="1818" width="8" style="101" customWidth="1"/>
    <col min="1819" max="1821" width="0" style="101" hidden="1" customWidth="1"/>
    <col min="1822" max="1822" width="9.140625" style="101" customWidth="1"/>
    <col min="1823" max="1823" width="23.7109375" style="101" customWidth="1"/>
    <col min="1824" max="2048" width="9.140625" style="101"/>
    <col min="2049" max="2049" width="47.5703125" style="101" customWidth="1"/>
    <col min="2050" max="2050" width="9.42578125" style="101" customWidth="1"/>
    <col min="2051" max="2051" width="1.28515625" style="101" customWidth="1"/>
    <col min="2052" max="2052" width="11" style="101" customWidth="1"/>
    <col min="2053" max="2053" width="9.42578125" style="101" customWidth="1"/>
    <col min="2054" max="2054" width="10.85546875" style="101" customWidth="1"/>
    <col min="2055" max="2055" width="8" style="101" customWidth="1"/>
    <col min="2056" max="2059" width="0" style="101" hidden="1" customWidth="1"/>
    <col min="2060" max="2060" width="1.28515625" style="101" customWidth="1"/>
    <col min="2061" max="2061" width="11" style="101" customWidth="1"/>
    <col min="2062" max="2062" width="9.42578125" style="101" customWidth="1"/>
    <col min="2063" max="2063" width="10.85546875" style="101" customWidth="1"/>
    <col min="2064" max="2064" width="8" style="101" customWidth="1"/>
    <col min="2065" max="2069" width="0" style="101" hidden="1" customWidth="1"/>
    <col min="2070" max="2070" width="0.85546875" style="101" customWidth="1"/>
    <col min="2071" max="2071" width="11" style="101" customWidth="1"/>
    <col min="2072" max="2072" width="9.42578125" style="101" customWidth="1"/>
    <col min="2073" max="2073" width="10.85546875" style="101" customWidth="1"/>
    <col min="2074" max="2074" width="8" style="101" customWidth="1"/>
    <col min="2075" max="2077" width="0" style="101" hidden="1" customWidth="1"/>
    <col min="2078" max="2078" width="9.140625" style="101" customWidth="1"/>
    <col min="2079" max="2079" width="23.7109375" style="101" customWidth="1"/>
    <col min="2080" max="2304" width="9.140625" style="101"/>
    <col min="2305" max="2305" width="47.5703125" style="101" customWidth="1"/>
    <col min="2306" max="2306" width="9.42578125" style="101" customWidth="1"/>
    <col min="2307" max="2307" width="1.28515625" style="101" customWidth="1"/>
    <col min="2308" max="2308" width="11" style="101" customWidth="1"/>
    <col min="2309" max="2309" width="9.42578125" style="101" customWidth="1"/>
    <col min="2310" max="2310" width="10.85546875" style="101" customWidth="1"/>
    <col min="2311" max="2311" width="8" style="101" customWidth="1"/>
    <col min="2312" max="2315" width="0" style="101" hidden="1" customWidth="1"/>
    <col min="2316" max="2316" width="1.28515625" style="101" customWidth="1"/>
    <col min="2317" max="2317" width="11" style="101" customWidth="1"/>
    <col min="2318" max="2318" width="9.42578125" style="101" customWidth="1"/>
    <col min="2319" max="2319" width="10.85546875" style="101" customWidth="1"/>
    <col min="2320" max="2320" width="8" style="101" customWidth="1"/>
    <col min="2321" max="2325" width="0" style="101" hidden="1" customWidth="1"/>
    <col min="2326" max="2326" width="0.85546875" style="101" customWidth="1"/>
    <col min="2327" max="2327" width="11" style="101" customWidth="1"/>
    <col min="2328" max="2328" width="9.42578125" style="101" customWidth="1"/>
    <col min="2329" max="2329" width="10.85546875" style="101" customWidth="1"/>
    <col min="2330" max="2330" width="8" style="101" customWidth="1"/>
    <col min="2331" max="2333" width="0" style="101" hidden="1" customWidth="1"/>
    <col min="2334" max="2334" width="9.140625" style="101" customWidth="1"/>
    <col min="2335" max="2335" width="23.7109375" style="101" customWidth="1"/>
    <col min="2336" max="2560" width="9.140625" style="101"/>
    <col min="2561" max="2561" width="47.5703125" style="101" customWidth="1"/>
    <col min="2562" max="2562" width="9.42578125" style="101" customWidth="1"/>
    <col min="2563" max="2563" width="1.28515625" style="101" customWidth="1"/>
    <col min="2564" max="2564" width="11" style="101" customWidth="1"/>
    <col min="2565" max="2565" width="9.42578125" style="101" customWidth="1"/>
    <col min="2566" max="2566" width="10.85546875" style="101" customWidth="1"/>
    <col min="2567" max="2567" width="8" style="101" customWidth="1"/>
    <col min="2568" max="2571" width="0" style="101" hidden="1" customWidth="1"/>
    <col min="2572" max="2572" width="1.28515625" style="101" customWidth="1"/>
    <col min="2573" max="2573" width="11" style="101" customWidth="1"/>
    <col min="2574" max="2574" width="9.42578125" style="101" customWidth="1"/>
    <col min="2575" max="2575" width="10.85546875" style="101" customWidth="1"/>
    <col min="2576" max="2576" width="8" style="101" customWidth="1"/>
    <col min="2577" max="2581" width="0" style="101" hidden="1" customWidth="1"/>
    <col min="2582" max="2582" width="0.85546875" style="101" customWidth="1"/>
    <col min="2583" max="2583" width="11" style="101" customWidth="1"/>
    <col min="2584" max="2584" width="9.42578125" style="101" customWidth="1"/>
    <col min="2585" max="2585" width="10.85546875" style="101" customWidth="1"/>
    <col min="2586" max="2586" width="8" style="101" customWidth="1"/>
    <col min="2587" max="2589" width="0" style="101" hidden="1" customWidth="1"/>
    <col min="2590" max="2590" width="9.140625" style="101" customWidth="1"/>
    <col min="2591" max="2591" width="23.7109375" style="101" customWidth="1"/>
    <col min="2592" max="2816" width="9.140625" style="101"/>
    <col min="2817" max="2817" width="47.5703125" style="101" customWidth="1"/>
    <col min="2818" max="2818" width="9.42578125" style="101" customWidth="1"/>
    <col min="2819" max="2819" width="1.28515625" style="101" customWidth="1"/>
    <col min="2820" max="2820" width="11" style="101" customWidth="1"/>
    <col min="2821" max="2821" width="9.42578125" style="101" customWidth="1"/>
    <col min="2822" max="2822" width="10.85546875" style="101" customWidth="1"/>
    <col min="2823" max="2823" width="8" style="101" customWidth="1"/>
    <col min="2824" max="2827" width="0" style="101" hidden="1" customWidth="1"/>
    <col min="2828" max="2828" width="1.28515625" style="101" customWidth="1"/>
    <col min="2829" max="2829" width="11" style="101" customWidth="1"/>
    <col min="2830" max="2830" width="9.42578125" style="101" customWidth="1"/>
    <col min="2831" max="2831" width="10.85546875" style="101" customWidth="1"/>
    <col min="2832" max="2832" width="8" style="101" customWidth="1"/>
    <col min="2833" max="2837" width="0" style="101" hidden="1" customWidth="1"/>
    <col min="2838" max="2838" width="0.85546875" style="101" customWidth="1"/>
    <col min="2839" max="2839" width="11" style="101" customWidth="1"/>
    <col min="2840" max="2840" width="9.42578125" style="101" customWidth="1"/>
    <col min="2841" max="2841" width="10.85546875" style="101" customWidth="1"/>
    <col min="2842" max="2842" width="8" style="101" customWidth="1"/>
    <col min="2843" max="2845" width="0" style="101" hidden="1" customWidth="1"/>
    <col min="2846" max="2846" width="9.140625" style="101" customWidth="1"/>
    <col min="2847" max="2847" width="23.7109375" style="101" customWidth="1"/>
    <col min="2848" max="3072" width="9.140625" style="101"/>
    <col min="3073" max="3073" width="47.5703125" style="101" customWidth="1"/>
    <col min="3074" max="3074" width="9.42578125" style="101" customWidth="1"/>
    <col min="3075" max="3075" width="1.28515625" style="101" customWidth="1"/>
    <col min="3076" max="3076" width="11" style="101" customWidth="1"/>
    <col min="3077" max="3077" width="9.42578125" style="101" customWidth="1"/>
    <col min="3078" max="3078" width="10.85546875" style="101" customWidth="1"/>
    <col min="3079" max="3079" width="8" style="101" customWidth="1"/>
    <col min="3080" max="3083" width="0" style="101" hidden="1" customWidth="1"/>
    <col min="3084" max="3084" width="1.28515625" style="101" customWidth="1"/>
    <col min="3085" max="3085" width="11" style="101" customWidth="1"/>
    <col min="3086" max="3086" width="9.42578125" style="101" customWidth="1"/>
    <col min="3087" max="3087" width="10.85546875" style="101" customWidth="1"/>
    <col min="3088" max="3088" width="8" style="101" customWidth="1"/>
    <col min="3089" max="3093" width="0" style="101" hidden="1" customWidth="1"/>
    <col min="3094" max="3094" width="0.85546875" style="101" customWidth="1"/>
    <col min="3095" max="3095" width="11" style="101" customWidth="1"/>
    <col min="3096" max="3096" width="9.42578125" style="101" customWidth="1"/>
    <col min="3097" max="3097" width="10.85546875" style="101" customWidth="1"/>
    <col min="3098" max="3098" width="8" style="101" customWidth="1"/>
    <col min="3099" max="3101" width="0" style="101" hidden="1" customWidth="1"/>
    <col min="3102" max="3102" width="9.140625" style="101" customWidth="1"/>
    <col min="3103" max="3103" width="23.7109375" style="101" customWidth="1"/>
    <col min="3104" max="3328" width="9.140625" style="101"/>
    <col min="3329" max="3329" width="47.5703125" style="101" customWidth="1"/>
    <col min="3330" max="3330" width="9.42578125" style="101" customWidth="1"/>
    <col min="3331" max="3331" width="1.28515625" style="101" customWidth="1"/>
    <col min="3332" max="3332" width="11" style="101" customWidth="1"/>
    <col min="3333" max="3333" width="9.42578125" style="101" customWidth="1"/>
    <col min="3334" max="3334" width="10.85546875" style="101" customWidth="1"/>
    <col min="3335" max="3335" width="8" style="101" customWidth="1"/>
    <col min="3336" max="3339" width="0" style="101" hidden="1" customWidth="1"/>
    <col min="3340" max="3340" width="1.28515625" style="101" customWidth="1"/>
    <col min="3341" max="3341" width="11" style="101" customWidth="1"/>
    <col min="3342" max="3342" width="9.42578125" style="101" customWidth="1"/>
    <col min="3343" max="3343" width="10.85546875" style="101" customWidth="1"/>
    <col min="3344" max="3344" width="8" style="101" customWidth="1"/>
    <col min="3345" max="3349" width="0" style="101" hidden="1" customWidth="1"/>
    <col min="3350" max="3350" width="0.85546875" style="101" customWidth="1"/>
    <col min="3351" max="3351" width="11" style="101" customWidth="1"/>
    <col min="3352" max="3352" width="9.42578125" style="101" customWidth="1"/>
    <col min="3353" max="3353" width="10.85546875" style="101" customWidth="1"/>
    <col min="3354" max="3354" width="8" style="101" customWidth="1"/>
    <col min="3355" max="3357" width="0" style="101" hidden="1" customWidth="1"/>
    <col min="3358" max="3358" width="9.140625" style="101" customWidth="1"/>
    <col min="3359" max="3359" width="23.7109375" style="101" customWidth="1"/>
    <col min="3360" max="3584" width="9.140625" style="101"/>
    <col min="3585" max="3585" width="47.5703125" style="101" customWidth="1"/>
    <col min="3586" max="3586" width="9.42578125" style="101" customWidth="1"/>
    <col min="3587" max="3587" width="1.28515625" style="101" customWidth="1"/>
    <col min="3588" max="3588" width="11" style="101" customWidth="1"/>
    <col min="3589" max="3589" width="9.42578125" style="101" customWidth="1"/>
    <col min="3590" max="3590" width="10.85546875" style="101" customWidth="1"/>
    <col min="3591" max="3591" width="8" style="101" customWidth="1"/>
    <col min="3592" max="3595" width="0" style="101" hidden="1" customWidth="1"/>
    <col min="3596" max="3596" width="1.28515625" style="101" customWidth="1"/>
    <col min="3597" max="3597" width="11" style="101" customWidth="1"/>
    <col min="3598" max="3598" width="9.42578125" style="101" customWidth="1"/>
    <col min="3599" max="3599" width="10.85546875" style="101" customWidth="1"/>
    <col min="3600" max="3600" width="8" style="101" customWidth="1"/>
    <col min="3601" max="3605" width="0" style="101" hidden="1" customWidth="1"/>
    <col min="3606" max="3606" width="0.85546875" style="101" customWidth="1"/>
    <col min="3607" max="3607" width="11" style="101" customWidth="1"/>
    <col min="3608" max="3608" width="9.42578125" style="101" customWidth="1"/>
    <col min="3609" max="3609" width="10.85546875" style="101" customWidth="1"/>
    <col min="3610" max="3610" width="8" style="101" customWidth="1"/>
    <col min="3611" max="3613" width="0" style="101" hidden="1" customWidth="1"/>
    <col min="3614" max="3614" width="9.140625" style="101" customWidth="1"/>
    <col min="3615" max="3615" width="23.7109375" style="101" customWidth="1"/>
    <col min="3616" max="3840" width="9.140625" style="101"/>
    <col min="3841" max="3841" width="47.5703125" style="101" customWidth="1"/>
    <col min="3842" max="3842" width="9.42578125" style="101" customWidth="1"/>
    <col min="3843" max="3843" width="1.28515625" style="101" customWidth="1"/>
    <col min="3844" max="3844" width="11" style="101" customWidth="1"/>
    <col min="3845" max="3845" width="9.42578125" style="101" customWidth="1"/>
    <col min="3846" max="3846" width="10.85546875" style="101" customWidth="1"/>
    <col min="3847" max="3847" width="8" style="101" customWidth="1"/>
    <col min="3848" max="3851" width="0" style="101" hidden="1" customWidth="1"/>
    <col min="3852" max="3852" width="1.28515625" style="101" customWidth="1"/>
    <col min="3853" max="3853" width="11" style="101" customWidth="1"/>
    <col min="3854" max="3854" width="9.42578125" style="101" customWidth="1"/>
    <col min="3855" max="3855" width="10.85546875" style="101" customWidth="1"/>
    <col min="3856" max="3856" width="8" style="101" customWidth="1"/>
    <col min="3857" max="3861" width="0" style="101" hidden="1" customWidth="1"/>
    <col min="3862" max="3862" width="0.85546875" style="101" customWidth="1"/>
    <col min="3863" max="3863" width="11" style="101" customWidth="1"/>
    <col min="3864" max="3864" width="9.42578125" style="101" customWidth="1"/>
    <col min="3865" max="3865" width="10.85546875" style="101" customWidth="1"/>
    <col min="3866" max="3866" width="8" style="101" customWidth="1"/>
    <col min="3867" max="3869" width="0" style="101" hidden="1" customWidth="1"/>
    <col min="3870" max="3870" width="9.140625" style="101" customWidth="1"/>
    <col min="3871" max="3871" width="23.7109375" style="101" customWidth="1"/>
    <col min="3872" max="4096" width="9.140625" style="101"/>
    <col min="4097" max="4097" width="47.5703125" style="101" customWidth="1"/>
    <col min="4098" max="4098" width="9.42578125" style="101" customWidth="1"/>
    <col min="4099" max="4099" width="1.28515625" style="101" customWidth="1"/>
    <col min="4100" max="4100" width="11" style="101" customWidth="1"/>
    <col min="4101" max="4101" width="9.42578125" style="101" customWidth="1"/>
    <col min="4102" max="4102" width="10.85546875" style="101" customWidth="1"/>
    <col min="4103" max="4103" width="8" style="101" customWidth="1"/>
    <col min="4104" max="4107" width="0" style="101" hidden="1" customWidth="1"/>
    <col min="4108" max="4108" width="1.28515625" style="101" customWidth="1"/>
    <col min="4109" max="4109" width="11" style="101" customWidth="1"/>
    <col min="4110" max="4110" width="9.42578125" style="101" customWidth="1"/>
    <col min="4111" max="4111" width="10.85546875" style="101" customWidth="1"/>
    <col min="4112" max="4112" width="8" style="101" customWidth="1"/>
    <col min="4113" max="4117" width="0" style="101" hidden="1" customWidth="1"/>
    <col min="4118" max="4118" width="0.85546875" style="101" customWidth="1"/>
    <col min="4119" max="4119" width="11" style="101" customWidth="1"/>
    <col min="4120" max="4120" width="9.42578125" style="101" customWidth="1"/>
    <col min="4121" max="4121" width="10.85546875" style="101" customWidth="1"/>
    <col min="4122" max="4122" width="8" style="101" customWidth="1"/>
    <col min="4123" max="4125" width="0" style="101" hidden="1" customWidth="1"/>
    <col min="4126" max="4126" width="9.140625" style="101" customWidth="1"/>
    <col min="4127" max="4127" width="23.7109375" style="101" customWidth="1"/>
    <col min="4128" max="4352" width="9.140625" style="101"/>
    <col min="4353" max="4353" width="47.5703125" style="101" customWidth="1"/>
    <col min="4354" max="4354" width="9.42578125" style="101" customWidth="1"/>
    <col min="4355" max="4355" width="1.28515625" style="101" customWidth="1"/>
    <col min="4356" max="4356" width="11" style="101" customWidth="1"/>
    <col min="4357" max="4357" width="9.42578125" style="101" customWidth="1"/>
    <col min="4358" max="4358" width="10.85546875" style="101" customWidth="1"/>
    <col min="4359" max="4359" width="8" style="101" customWidth="1"/>
    <col min="4360" max="4363" width="0" style="101" hidden="1" customWidth="1"/>
    <col min="4364" max="4364" width="1.28515625" style="101" customWidth="1"/>
    <col min="4365" max="4365" width="11" style="101" customWidth="1"/>
    <col min="4366" max="4366" width="9.42578125" style="101" customWidth="1"/>
    <col min="4367" max="4367" width="10.85546875" style="101" customWidth="1"/>
    <col min="4368" max="4368" width="8" style="101" customWidth="1"/>
    <col min="4369" max="4373" width="0" style="101" hidden="1" customWidth="1"/>
    <col min="4374" max="4374" width="0.85546875" style="101" customWidth="1"/>
    <col min="4375" max="4375" width="11" style="101" customWidth="1"/>
    <col min="4376" max="4376" width="9.42578125" style="101" customWidth="1"/>
    <col min="4377" max="4377" width="10.85546875" style="101" customWidth="1"/>
    <col min="4378" max="4378" width="8" style="101" customWidth="1"/>
    <col min="4379" max="4381" width="0" style="101" hidden="1" customWidth="1"/>
    <col min="4382" max="4382" width="9.140625" style="101" customWidth="1"/>
    <col min="4383" max="4383" width="23.7109375" style="101" customWidth="1"/>
    <col min="4384" max="4608" width="9.140625" style="101"/>
    <col min="4609" max="4609" width="47.5703125" style="101" customWidth="1"/>
    <col min="4610" max="4610" width="9.42578125" style="101" customWidth="1"/>
    <col min="4611" max="4611" width="1.28515625" style="101" customWidth="1"/>
    <col min="4612" max="4612" width="11" style="101" customWidth="1"/>
    <col min="4613" max="4613" width="9.42578125" style="101" customWidth="1"/>
    <col min="4614" max="4614" width="10.85546875" style="101" customWidth="1"/>
    <col min="4615" max="4615" width="8" style="101" customWidth="1"/>
    <col min="4616" max="4619" width="0" style="101" hidden="1" customWidth="1"/>
    <col min="4620" max="4620" width="1.28515625" style="101" customWidth="1"/>
    <col min="4621" max="4621" width="11" style="101" customWidth="1"/>
    <col min="4622" max="4622" width="9.42578125" style="101" customWidth="1"/>
    <col min="4623" max="4623" width="10.85546875" style="101" customWidth="1"/>
    <col min="4624" max="4624" width="8" style="101" customWidth="1"/>
    <col min="4625" max="4629" width="0" style="101" hidden="1" customWidth="1"/>
    <col min="4630" max="4630" width="0.85546875" style="101" customWidth="1"/>
    <col min="4631" max="4631" width="11" style="101" customWidth="1"/>
    <col min="4632" max="4632" width="9.42578125" style="101" customWidth="1"/>
    <col min="4633" max="4633" width="10.85546875" style="101" customWidth="1"/>
    <col min="4634" max="4634" width="8" style="101" customWidth="1"/>
    <col min="4635" max="4637" width="0" style="101" hidden="1" customWidth="1"/>
    <col min="4638" max="4638" width="9.140625" style="101" customWidth="1"/>
    <col min="4639" max="4639" width="23.7109375" style="101" customWidth="1"/>
    <col min="4640" max="4864" width="9.140625" style="101"/>
    <col min="4865" max="4865" width="47.5703125" style="101" customWidth="1"/>
    <col min="4866" max="4866" width="9.42578125" style="101" customWidth="1"/>
    <col min="4867" max="4867" width="1.28515625" style="101" customWidth="1"/>
    <col min="4868" max="4868" width="11" style="101" customWidth="1"/>
    <col min="4869" max="4869" width="9.42578125" style="101" customWidth="1"/>
    <col min="4870" max="4870" width="10.85546875" style="101" customWidth="1"/>
    <col min="4871" max="4871" width="8" style="101" customWidth="1"/>
    <col min="4872" max="4875" width="0" style="101" hidden="1" customWidth="1"/>
    <col min="4876" max="4876" width="1.28515625" style="101" customWidth="1"/>
    <col min="4877" max="4877" width="11" style="101" customWidth="1"/>
    <col min="4878" max="4878" width="9.42578125" style="101" customWidth="1"/>
    <col min="4879" max="4879" width="10.85546875" style="101" customWidth="1"/>
    <col min="4880" max="4880" width="8" style="101" customWidth="1"/>
    <col min="4881" max="4885" width="0" style="101" hidden="1" customWidth="1"/>
    <col min="4886" max="4886" width="0.85546875" style="101" customWidth="1"/>
    <col min="4887" max="4887" width="11" style="101" customWidth="1"/>
    <col min="4888" max="4888" width="9.42578125" style="101" customWidth="1"/>
    <col min="4889" max="4889" width="10.85546875" style="101" customWidth="1"/>
    <col min="4890" max="4890" width="8" style="101" customWidth="1"/>
    <col min="4891" max="4893" width="0" style="101" hidden="1" customWidth="1"/>
    <col min="4894" max="4894" width="9.140625" style="101" customWidth="1"/>
    <col min="4895" max="4895" width="23.7109375" style="101" customWidth="1"/>
    <col min="4896" max="5120" width="9.140625" style="101"/>
    <col min="5121" max="5121" width="47.5703125" style="101" customWidth="1"/>
    <col min="5122" max="5122" width="9.42578125" style="101" customWidth="1"/>
    <col min="5123" max="5123" width="1.28515625" style="101" customWidth="1"/>
    <col min="5124" max="5124" width="11" style="101" customWidth="1"/>
    <col min="5125" max="5125" width="9.42578125" style="101" customWidth="1"/>
    <col min="5126" max="5126" width="10.85546875" style="101" customWidth="1"/>
    <col min="5127" max="5127" width="8" style="101" customWidth="1"/>
    <col min="5128" max="5131" width="0" style="101" hidden="1" customWidth="1"/>
    <col min="5132" max="5132" width="1.28515625" style="101" customWidth="1"/>
    <col min="5133" max="5133" width="11" style="101" customWidth="1"/>
    <col min="5134" max="5134" width="9.42578125" style="101" customWidth="1"/>
    <col min="5135" max="5135" width="10.85546875" style="101" customWidth="1"/>
    <col min="5136" max="5136" width="8" style="101" customWidth="1"/>
    <col min="5137" max="5141" width="0" style="101" hidden="1" customWidth="1"/>
    <col min="5142" max="5142" width="0.85546875" style="101" customWidth="1"/>
    <col min="5143" max="5143" width="11" style="101" customWidth="1"/>
    <col min="5144" max="5144" width="9.42578125" style="101" customWidth="1"/>
    <col min="5145" max="5145" width="10.85546875" style="101" customWidth="1"/>
    <col min="5146" max="5146" width="8" style="101" customWidth="1"/>
    <col min="5147" max="5149" width="0" style="101" hidden="1" customWidth="1"/>
    <col min="5150" max="5150" width="9.140625" style="101" customWidth="1"/>
    <col min="5151" max="5151" width="23.7109375" style="101" customWidth="1"/>
    <col min="5152" max="5376" width="9.140625" style="101"/>
    <col min="5377" max="5377" width="47.5703125" style="101" customWidth="1"/>
    <col min="5378" max="5378" width="9.42578125" style="101" customWidth="1"/>
    <col min="5379" max="5379" width="1.28515625" style="101" customWidth="1"/>
    <col min="5380" max="5380" width="11" style="101" customWidth="1"/>
    <col min="5381" max="5381" width="9.42578125" style="101" customWidth="1"/>
    <col min="5382" max="5382" width="10.85546875" style="101" customWidth="1"/>
    <col min="5383" max="5383" width="8" style="101" customWidth="1"/>
    <col min="5384" max="5387" width="0" style="101" hidden="1" customWidth="1"/>
    <col min="5388" max="5388" width="1.28515625" style="101" customWidth="1"/>
    <col min="5389" max="5389" width="11" style="101" customWidth="1"/>
    <col min="5390" max="5390" width="9.42578125" style="101" customWidth="1"/>
    <col min="5391" max="5391" width="10.85546875" style="101" customWidth="1"/>
    <col min="5392" max="5392" width="8" style="101" customWidth="1"/>
    <col min="5393" max="5397" width="0" style="101" hidden="1" customWidth="1"/>
    <col min="5398" max="5398" width="0.85546875" style="101" customWidth="1"/>
    <col min="5399" max="5399" width="11" style="101" customWidth="1"/>
    <col min="5400" max="5400" width="9.42578125" style="101" customWidth="1"/>
    <col min="5401" max="5401" width="10.85546875" style="101" customWidth="1"/>
    <col min="5402" max="5402" width="8" style="101" customWidth="1"/>
    <col min="5403" max="5405" width="0" style="101" hidden="1" customWidth="1"/>
    <col min="5406" max="5406" width="9.140625" style="101" customWidth="1"/>
    <col min="5407" max="5407" width="23.7109375" style="101" customWidth="1"/>
    <col min="5408" max="5632" width="9.140625" style="101"/>
    <col min="5633" max="5633" width="47.5703125" style="101" customWidth="1"/>
    <col min="5634" max="5634" width="9.42578125" style="101" customWidth="1"/>
    <col min="5635" max="5635" width="1.28515625" style="101" customWidth="1"/>
    <col min="5636" max="5636" width="11" style="101" customWidth="1"/>
    <col min="5637" max="5637" width="9.42578125" style="101" customWidth="1"/>
    <col min="5638" max="5638" width="10.85546875" style="101" customWidth="1"/>
    <col min="5639" max="5639" width="8" style="101" customWidth="1"/>
    <col min="5640" max="5643" width="0" style="101" hidden="1" customWidth="1"/>
    <col min="5644" max="5644" width="1.28515625" style="101" customWidth="1"/>
    <col min="5645" max="5645" width="11" style="101" customWidth="1"/>
    <col min="5646" max="5646" width="9.42578125" style="101" customWidth="1"/>
    <col min="5647" max="5647" width="10.85546875" style="101" customWidth="1"/>
    <col min="5648" max="5648" width="8" style="101" customWidth="1"/>
    <col min="5649" max="5653" width="0" style="101" hidden="1" customWidth="1"/>
    <col min="5654" max="5654" width="0.85546875" style="101" customWidth="1"/>
    <col min="5655" max="5655" width="11" style="101" customWidth="1"/>
    <col min="5656" max="5656" width="9.42578125" style="101" customWidth="1"/>
    <col min="5657" max="5657" width="10.85546875" style="101" customWidth="1"/>
    <col min="5658" max="5658" width="8" style="101" customWidth="1"/>
    <col min="5659" max="5661" width="0" style="101" hidden="1" customWidth="1"/>
    <col min="5662" max="5662" width="9.140625" style="101" customWidth="1"/>
    <col min="5663" max="5663" width="23.7109375" style="101" customWidth="1"/>
    <col min="5664" max="5888" width="9.140625" style="101"/>
    <col min="5889" max="5889" width="47.5703125" style="101" customWidth="1"/>
    <col min="5890" max="5890" width="9.42578125" style="101" customWidth="1"/>
    <col min="5891" max="5891" width="1.28515625" style="101" customWidth="1"/>
    <col min="5892" max="5892" width="11" style="101" customWidth="1"/>
    <col min="5893" max="5893" width="9.42578125" style="101" customWidth="1"/>
    <col min="5894" max="5894" width="10.85546875" style="101" customWidth="1"/>
    <col min="5895" max="5895" width="8" style="101" customWidth="1"/>
    <col min="5896" max="5899" width="0" style="101" hidden="1" customWidth="1"/>
    <col min="5900" max="5900" width="1.28515625" style="101" customWidth="1"/>
    <col min="5901" max="5901" width="11" style="101" customWidth="1"/>
    <col min="5902" max="5902" width="9.42578125" style="101" customWidth="1"/>
    <col min="5903" max="5903" width="10.85546875" style="101" customWidth="1"/>
    <col min="5904" max="5904" width="8" style="101" customWidth="1"/>
    <col min="5905" max="5909" width="0" style="101" hidden="1" customWidth="1"/>
    <col min="5910" max="5910" width="0.85546875" style="101" customWidth="1"/>
    <col min="5911" max="5911" width="11" style="101" customWidth="1"/>
    <col min="5912" max="5912" width="9.42578125" style="101" customWidth="1"/>
    <col min="5913" max="5913" width="10.85546875" style="101" customWidth="1"/>
    <col min="5914" max="5914" width="8" style="101" customWidth="1"/>
    <col min="5915" max="5917" width="0" style="101" hidden="1" customWidth="1"/>
    <col min="5918" max="5918" width="9.140625" style="101" customWidth="1"/>
    <col min="5919" max="5919" width="23.7109375" style="101" customWidth="1"/>
    <col min="5920" max="6144" width="9.140625" style="101"/>
    <col min="6145" max="6145" width="47.5703125" style="101" customWidth="1"/>
    <col min="6146" max="6146" width="9.42578125" style="101" customWidth="1"/>
    <col min="6147" max="6147" width="1.28515625" style="101" customWidth="1"/>
    <col min="6148" max="6148" width="11" style="101" customWidth="1"/>
    <col min="6149" max="6149" width="9.42578125" style="101" customWidth="1"/>
    <col min="6150" max="6150" width="10.85546875" style="101" customWidth="1"/>
    <col min="6151" max="6151" width="8" style="101" customWidth="1"/>
    <col min="6152" max="6155" width="0" style="101" hidden="1" customWidth="1"/>
    <col min="6156" max="6156" width="1.28515625" style="101" customWidth="1"/>
    <col min="6157" max="6157" width="11" style="101" customWidth="1"/>
    <col min="6158" max="6158" width="9.42578125" style="101" customWidth="1"/>
    <col min="6159" max="6159" width="10.85546875" style="101" customWidth="1"/>
    <col min="6160" max="6160" width="8" style="101" customWidth="1"/>
    <col min="6161" max="6165" width="0" style="101" hidden="1" customWidth="1"/>
    <col min="6166" max="6166" width="0.85546875" style="101" customWidth="1"/>
    <col min="6167" max="6167" width="11" style="101" customWidth="1"/>
    <col min="6168" max="6168" width="9.42578125" style="101" customWidth="1"/>
    <col min="6169" max="6169" width="10.85546875" style="101" customWidth="1"/>
    <col min="6170" max="6170" width="8" style="101" customWidth="1"/>
    <col min="6171" max="6173" width="0" style="101" hidden="1" customWidth="1"/>
    <col min="6174" max="6174" width="9.140625" style="101" customWidth="1"/>
    <col min="6175" max="6175" width="23.7109375" style="101" customWidth="1"/>
    <col min="6176" max="6400" width="9.140625" style="101"/>
    <col min="6401" max="6401" width="47.5703125" style="101" customWidth="1"/>
    <col min="6402" max="6402" width="9.42578125" style="101" customWidth="1"/>
    <col min="6403" max="6403" width="1.28515625" style="101" customWidth="1"/>
    <col min="6404" max="6404" width="11" style="101" customWidth="1"/>
    <col min="6405" max="6405" width="9.42578125" style="101" customWidth="1"/>
    <col min="6406" max="6406" width="10.85546875" style="101" customWidth="1"/>
    <col min="6407" max="6407" width="8" style="101" customWidth="1"/>
    <col min="6408" max="6411" width="0" style="101" hidden="1" customWidth="1"/>
    <col min="6412" max="6412" width="1.28515625" style="101" customWidth="1"/>
    <col min="6413" max="6413" width="11" style="101" customWidth="1"/>
    <col min="6414" max="6414" width="9.42578125" style="101" customWidth="1"/>
    <col min="6415" max="6415" width="10.85546875" style="101" customWidth="1"/>
    <col min="6416" max="6416" width="8" style="101" customWidth="1"/>
    <col min="6417" max="6421" width="0" style="101" hidden="1" customWidth="1"/>
    <col min="6422" max="6422" width="0.85546875" style="101" customWidth="1"/>
    <col min="6423" max="6423" width="11" style="101" customWidth="1"/>
    <col min="6424" max="6424" width="9.42578125" style="101" customWidth="1"/>
    <col min="6425" max="6425" width="10.85546875" style="101" customWidth="1"/>
    <col min="6426" max="6426" width="8" style="101" customWidth="1"/>
    <col min="6427" max="6429" width="0" style="101" hidden="1" customWidth="1"/>
    <col min="6430" max="6430" width="9.140625" style="101" customWidth="1"/>
    <col min="6431" max="6431" width="23.7109375" style="101" customWidth="1"/>
    <col min="6432" max="6656" width="9.140625" style="101"/>
    <col min="6657" max="6657" width="47.5703125" style="101" customWidth="1"/>
    <col min="6658" max="6658" width="9.42578125" style="101" customWidth="1"/>
    <col min="6659" max="6659" width="1.28515625" style="101" customWidth="1"/>
    <col min="6660" max="6660" width="11" style="101" customWidth="1"/>
    <col min="6661" max="6661" width="9.42578125" style="101" customWidth="1"/>
    <col min="6662" max="6662" width="10.85546875" style="101" customWidth="1"/>
    <col min="6663" max="6663" width="8" style="101" customWidth="1"/>
    <col min="6664" max="6667" width="0" style="101" hidden="1" customWidth="1"/>
    <col min="6668" max="6668" width="1.28515625" style="101" customWidth="1"/>
    <col min="6669" max="6669" width="11" style="101" customWidth="1"/>
    <col min="6670" max="6670" width="9.42578125" style="101" customWidth="1"/>
    <col min="6671" max="6671" width="10.85546875" style="101" customWidth="1"/>
    <col min="6672" max="6672" width="8" style="101" customWidth="1"/>
    <col min="6673" max="6677" width="0" style="101" hidden="1" customWidth="1"/>
    <col min="6678" max="6678" width="0.85546875" style="101" customWidth="1"/>
    <col min="6679" max="6679" width="11" style="101" customWidth="1"/>
    <col min="6680" max="6680" width="9.42578125" style="101" customWidth="1"/>
    <col min="6681" max="6681" width="10.85546875" style="101" customWidth="1"/>
    <col min="6682" max="6682" width="8" style="101" customWidth="1"/>
    <col min="6683" max="6685" width="0" style="101" hidden="1" customWidth="1"/>
    <col min="6686" max="6686" width="9.140625" style="101" customWidth="1"/>
    <col min="6687" max="6687" width="23.7109375" style="101" customWidth="1"/>
    <col min="6688" max="6912" width="9.140625" style="101"/>
    <col min="6913" max="6913" width="47.5703125" style="101" customWidth="1"/>
    <col min="6914" max="6914" width="9.42578125" style="101" customWidth="1"/>
    <col min="6915" max="6915" width="1.28515625" style="101" customWidth="1"/>
    <col min="6916" max="6916" width="11" style="101" customWidth="1"/>
    <col min="6917" max="6917" width="9.42578125" style="101" customWidth="1"/>
    <col min="6918" max="6918" width="10.85546875" style="101" customWidth="1"/>
    <col min="6919" max="6919" width="8" style="101" customWidth="1"/>
    <col min="6920" max="6923" width="0" style="101" hidden="1" customWidth="1"/>
    <col min="6924" max="6924" width="1.28515625" style="101" customWidth="1"/>
    <col min="6925" max="6925" width="11" style="101" customWidth="1"/>
    <col min="6926" max="6926" width="9.42578125" style="101" customWidth="1"/>
    <col min="6927" max="6927" width="10.85546875" style="101" customWidth="1"/>
    <col min="6928" max="6928" width="8" style="101" customWidth="1"/>
    <col min="6929" max="6933" width="0" style="101" hidden="1" customWidth="1"/>
    <col min="6934" max="6934" width="0.85546875" style="101" customWidth="1"/>
    <col min="6935" max="6935" width="11" style="101" customWidth="1"/>
    <col min="6936" max="6936" width="9.42578125" style="101" customWidth="1"/>
    <col min="6937" max="6937" width="10.85546875" style="101" customWidth="1"/>
    <col min="6938" max="6938" width="8" style="101" customWidth="1"/>
    <col min="6939" max="6941" width="0" style="101" hidden="1" customWidth="1"/>
    <col min="6942" max="6942" width="9.140625" style="101" customWidth="1"/>
    <col min="6943" max="6943" width="23.7109375" style="101" customWidth="1"/>
    <col min="6944" max="7168" width="9.140625" style="101"/>
    <col min="7169" max="7169" width="47.5703125" style="101" customWidth="1"/>
    <col min="7170" max="7170" width="9.42578125" style="101" customWidth="1"/>
    <col min="7171" max="7171" width="1.28515625" style="101" customWidth="1"/>
    <col min="7172" max="7172" width="11" style="101" customWidth="1"/>
    <col min="7173" max="7173" width="9.42578125" style="101" customWidth="1"/>
    <col min="7174" max="7174" width="10.85546875" style="101" customWidth="1"/>
    <col min="7175" max="7175" width="8" style="101" customWidth="1"/>
    <col min="7176" max="7179" width="0" style="101" hidden="1" customWidth="1"/>
    <col min="7180" max="7180" width="1.28515625" style="101" customWidth="1"/>
    <col min="7181" max="7181" width="11" style="101" customWidth="1"/>
    <col min="7182" max="7182" width="9.42578125" style="101" customWidth="1"/>
    <col min="7183" max="7183" width="10.85546875" style="101" customWidth="1"/>
    <col min="7184" max="7184" width="8" style="101" customWidth="1"/>
    <col min="7185" max="7189" width="0" style="101" hidden="1" customWidth="1"/>
    <col min="7190" max="7190" width="0.85546875" style="101" customWidth="1"/>
    <col min="7191" max="7191" width="11" style="101" customWidth="1"/>
    <col min="7192" max="7192" width="9.42578125" style="101" customWidth="1"/>
    <col min="7193" max="7193" width="10.85546875" style="101" customWidth="1"/>
    <col min="7194" max="7194" width="8" style="101" customWidth="1"/>
    <col min="7195" max="7197" width="0" style="101" hidden="1" customWidth="1"/>
    <col min="7198" max="7198" width="9.140625" style="101" customWidth="1"/>
    <col min="7199" max="7199" width="23.7109375" style="101" customWidth="1"/>
    <col min="7200" max="7424" width="9.140625" style="101"/>
    <col min="7425" max="7425" width="47.5703125" style="101" customWidth="1"/>
    <col min="7426" max="7426" width="9.42578125" style="101" customWidth="1"/>
    <col min="7427" max="7427" width="1.28515625" style="101" customWidth="1"/>
    <col min="7428" max="7428" width="11" style="101" customWidth="1"/>
    <col min="7429" max="7429" width="9.42578125" style="101" customWidth="1"/>
    <col min="7430" max="7430" width="10.85546875" style="101" customWidth="1"/>
    <col min="7431" max="7431" width="8" style="101" customWidth="1"/>
    <col min="7432" max="7435" width="0" style="101" hidden="1" customWidth="1"/>
    <col min="7436" max="7436" width="1.28515625" style="101" customWidth="1"/>
    <col min="7437" max="7437" width="11" style="101" customWidth="1"/>
    <col min="7438" max="7438" width="9.42578125" style="101" customWidth="1"/>
    <col min="7439" max="7439" width="10.85546875" style="101" customWidth="1"/>
    <col min="7440" max="7440" width="8" style="101" customWidth="1"/>
    <col min="7441" max="7445" width="0" style="101" hidden="1" customWidth="1"/>
    <col min="7446" max="7446" width="0.85546875" style="101" customWidth="1"/>
    <col min="7447" max="7447" width="11" style="101" customWidth="1"/>
    <col min="7448" max="7448" width="9.42578125" style="101" customWidth="1"/>
    <col min="7449" max="7449" width="10.85546875" style="101" customWidth="1"/>
    <col min="7450" max="7450" width="8" style="101" customWidth="1"/>
    <col min="7451" max="7453" width="0" style="101" hidden="1" customWidth="1"/>
    <col min="7454" max="7454" width="9.140625" style="101" customWidth="1"/>
    <col min="7455" max="7455" width="23.7109375" style="101" customWidth="1"/>
    <col min="7456" max="7680" width="9.140625" style="101"/>
    <col min="7681" max="7681" width="47.5703125" style="101" customWidth="1"/>
    <col min="7682" max="7682" width="9.42578125" style="101" customWidth="1"/>
    <col min="7683" max="7683" width="1.28515625" style="101" customWidth="1"/>
    <col min="7684" max="7684" width="11" style="101" customWidth="1"/>
    <col min="7685" max="7685" width="9.42578125" style="101" customWidth="1"/>
    <col min="7686" max="7686" width="10.85546875" style="101" customWidth="1"/>
    <col min="7687" max="7687" width="8" style="101" customWidth="1"/>
    <col min="7688" max="7691" width="0" style="101" hidden="1" customWidth="1"/>
    <col min="7692" max="7692" width="1.28515625" style="101" customWidth="1"/>
    <col min="7693" max="7693" width="11" style="101" customWidth="1"/>
    <col min="7694" max="7694" width="9.42578125" style="101" customWidth="1"/>
    <col min="7695" max="7695" width="10.85546875" style="101" customWidth="1"/>
    <col min="7696" max="7696" width="8" style="101" customWidth="1"/>
    <col min="7697" max="7701" width="0" style="101" hidden="1" customWidth="1"/>
    <col min="7702" max="7702" width="0.85546875" style="101" customWidth="1"/>
    <col min="7703" max="7703" width="11" style="101" customWidth="1"/>
    <col min="7704" max="7704" width="9.42578125" style="101" customWidth="1"/>
    <col min="7705" max="7705" width="10.85546875" style="101" customWidth="1"/>
    <col min="7706" max="7706" width="8" style="101" customWidth="1"/>
    <col min="7707" max="7709" width="0" style="101" hidden="1" customWidth="1"/>
    <col min="7710" max="7710" width="9.140625" style="101" customWidth="1"/>
    <col min="7711" max="7711" width="23.7109375" style="101" customWidth="1"/>
    <col min="7712" max="7936" width="9.140625" style="101"/>
    <col min="7937" max="7937" width="47.5703125" style="101" customWidth="1"/>
    <col min="7938" max="7938" width="9.42578125" style="101" customWidth="1"/>
    <col min="7939" max="7939" width="1.28515625" style="101" customWidth="1"/>
    <col min="7940" max="7940" width="11" style="101" customWidth="1"/>
    <col min="7941" max="7941" width="9.42578125" style="101" customWidth="1"/>
    <col min="7942" max="7942" width="10.85546875" style="101" customWidth="1"/>
    <col min="7943" max="7943" width="8" style="101" customWidth="1"/>
    <col min="7944" max="7947" width="0" style="101" hidden="1" customWidth="1"/>
    <col min="7948" max="7948" width="1.28515625" style="101" customWidth="1"/>
    <col min="7949" max="7949" width="11" style="101" customWidth="1"/>
    <col min="7950" max="7950" width="9.42578125" style="101" customWidth="1"/>
    <col min="7951" max="7951" width="10.85546875" style="101" customWidth="1"/>
    <col min="7952" max="7952" width="8" style="101" customWidth="1"/>
    <col min="7953" max="7957" width="0" style="101" hidden="1" customWidth="1"/>
    <col min="7958" max="7958" width="0.85546875" style="101" customWidth="1"/>
    <col min="7959" max="7959" width="11" style="101" customWidth="1"/>
    <col min="7960" max="7960" width="9.42578125" style="101" customWidth="1"/>
    <col min="7961" max="7961" width="10.85546875" style="101" customWidth="1"/>
    <col min="7962" max="7962" width="8" style="101" customWidth="1"/>
    <col min="7963" max="7965" width="0" style="101" hidden="1" customWidth="1"/>
    <col min="7966" max="7966" width="9.140625" style="101" customWidth="1"/>
    <col min="7967" max="7967" width="23.7109375" style="101" customWidth="1"/>
    <col min="7968" max="8192" width="9.140625" style="101"/>
    <col min="8193" max="8193" width="47.5703125" style="101" customWidth="1"/>
    <col min="8194" max="8194" width="9.42578125" style="101" customWidth="1"/>
    <col min="8195" max="8195" width="1.28515625" style="101" customWidth="1"/>
    <col min="8196" max="8196" width="11" style="101" customWidth="1"/>
    <col min="8197" max="8197" width="9.42578125" style="101" customWidth="1"/>
    <col min="8198" max="8198" width="10.85546875" style="101" customWidth="1"/>
    <col min="8199" max="8199" width="8" style="101" customWidth="1"/>
    <col min="8200" max="8203" width="0" style="101" hidden="1" customWidth="1"/>
    <col min="8204" max="8204" width="1.28515625" style="101" customWidth="1"/>
    <col min="8205" max="8205" width="11" style="101" customWidth="1"/>
    <col min="8206" max="8206" width="9.42578125" style="101" customWidth="1"/>
    <col min="8207" max="8207" width="10.85546875" style="101" customWidth="1"/>
    <col min="8208" max="8208" width="8" style="101" customWidth="1"/>
    <col min="8209" max="8213" width="0" style="101" hidden="1" customWidth="1"/>
    <col min="8214" max="8214" width="0.85546875" style="101" customWidth="1"/>
    <col min="8215" max="8215" width="11" style="101" customWidth="1"/>
    <col min="8216" max="8216" width="9.42578125" style="101" customWidth="1"/>
    <col min="8217" max="8217" width="10.85546875" style="101" customWidth="1"/>
    <col min="8218" max="8218" width="8" style="101" customWidth="1"/>
    <col min="8219" max="8221" width="0" style="101" hidden="1" customWidth="1"/>
    <col min="8222" max="8222" width="9.140625" style="101" customWidth="1"/>
    <col min="8223" max="8223" width="23.7109375" style="101" customWidth="1"/>
    <col min="8224" max="8448" width="9.140625" style="101"/>
    <col min="8449" max="8449" width="47.5703125" style="101" customWidth="1"/>
    <col min="8450" max="8450" width="9.42578125" style="101" customWidth="1"/>
    <col min="8451" max="8451" width="1.28515625" style="101" customWidth="1"/>
    <col min="8452" max="8452" width="11" style="101" customWidth="1"/>
    <col min="8453" max="8453" width="9.42578125" style="101" customWidth="1"/>
    <col min="8454" max="8454" width="10.85546875" style="101" customWidth="1"/>
    <col min="8455" max="8455" width="8" style="101" customWidth="1"/>
    <col min="8456" max="8459" width="0" style="101" hidden="1" customWidth="1"/>
    <col min="8460" max="8460" width="1.28515625" style="101" customWidth="1"/>
    <col min="8461" max="8461" width="11" style="101" customWidth="1"/>
    <col min="8462" max="8462" width="9.42578125" style="101" customWidth="1"/>
    <col min="8463" max="8463" width="10.85546875" style="101" customWidth="1"/>
    <col min="8464" max="8464" width="8" style="101" customWidth="1"/>
    <col min="8465" max="8469" width="0" style="101" hidden="1" customWidth="1"/>
    <col min="8470" max="8470" width="0.85546875" style="101" customWidth="1"/>
    <col min="8471" max="8471" width="11" style="101" customWidth="1"/>
    <col min="8472" max="8472" width="9.42578125" style="101" customWidth="1"/>
    <col min="8473" max="8473" width="10.85546875" style="101" customWidth="1"/>
    <col min="8474" max="8474" width="8" style="101" customWidth="1"/>
    <col min="8475" max="8477" width="0" style="101" hidden="1" customWidth="1"/>
    <col min="8478" max="8478" width="9.140625" style="101" customWidth="1"/>
    <col min="8479" max="8479" width="23.7109375" style="101" customWidth="1"/>
    <col min="8480" max="8704" width="9.140625" style="101"/>
    <col min="8705" max="8705" width="47.5703125" style="101" customWidth="1"/>
    <col min="8706" max="8706" width="9.42578125" style="101" customWidth="1"/>
    <col min="8707" max="8707" width="1.28515625" style="101" customWidth="1"/>
    <col min="8708" max="8708" width="11" style="101" customWidth="1"/>
    <col min="8709" max="8709" width="9.42578125" style="101" customWidth="1"/>
    <col min="8710" max="8710" width="10.85546875" style="101" customWidth="1"/>
    <col min="8711" max="8711" width="8" style="101" customWidth="1"/>
    <col min="8712" max="8715" width="0" style="101" hidden="1" customWidth="1"/>
    <col min="8716" max="8716" width="1.28515625" style="101" customWidth="1"/>
    <col min="8717" max="8717" width="11" style="101" customWidth="1"/>
    <col min="8718" max="8718" width="9.42578125" style="101" customWidth="1"/>
    <col min="8719" max="8719" width="10.85546875" style="101" customWidth="1"/>
    <col min="8720" max="8720" width="8" style="101" customWidth="1"/>
    <col min="8721" max="8725" width="0" style="101" hidden="1" customWidth="1"/>
    <col min="8726" max="8726" width="0.85546875" style="101" customWidth="1"/>
    <col min="8727" max="8727" width="11" style="101" customWidth="1"/>
    <col min="8728" max="8728" width="9.42578125" style="101" customWidth="1"/>
    <col min="8729" max="8729" width="10.85546875" style="101" customWidth="1"/>
    <col min="8730" max="8730" width="8" style="101" customWidth="1"/>
    <col min="8731" max="8733" width="0" style="101" hidden="1" customWidth="1"/>
    <col min="8734" max="8734" width="9.140625" style="101" customWidth="1"/>
    <col min="8735" max="8735" width="23.7109375" style="101" customWidth="1"/>
    <col min="8736" max="8960" width="9.140625" style="101"/>
    <col min="8961" max="8961" width="47.5703125" style="101" customWidth="1"/>
    <col min="8962" max="8962" width="9.42578125" style="101" customWidth="1"/>
    <col min="8963" max="8963" width="1.28515625" style="101" customWidth="1"/>
    <col min="8964" max="8964" width="11" style="101" customWidth="1"/>
    <col min="8965" max="8965" width="9.42578125" style="101" customWidth="1"/>
    <col min="8966" max="8966" width="10.85546875" style="101" customWidth="1"/>
    <col min="8967" max="8967" width="8" style="101" customWidth="1"/>
    <col min="8968" max="8971" width="0" style="101" hidden="1" customWidth="1"/>
    <col min="8972" max="8972" width="1.28515625" style="101" customWidth="1"/>
    <col min="8973" max="8973" width="11" style="101" customWidth="1"/>
    <col min="8974" max="8974" width="9.42578125" style="101" customWidth="1"/>
    <col min="8975" max="8975" width="10.85546875" style="101" customWidth="1"/>
    <col min="8976" max="8976" width="8" style="101" customWidth="1"/>
    <col min="8977" max="8981" width="0" style="101" hidden="1" customWidth="1"/>
    <col min="8982" max="8982" width="0.85546875" style="101" customWidth="1"/>
    <col min="8983" max="8983" width="11" style="101" customWidth="1"/>
    <col min="8984" max="8984" width="9.42578125" style="101" customWidth="1"/>
    <col min="8985" max="8985" width="10.85546875" style="101" customWidth="1"/>
    <col min="8986" max="8986" width="8" style="101" customWidth="1"/>
    <col min="8987" max="8989" width="0" style="101" hidden="1" customWidth="1"/>
    <col min="8990" max="8990" width="9.140625" style="101" customWidth="1"/>
    <col min="8991" max="8991" width="23.7109375" style="101" customWidth="1"/>
    <col min="8992" max="9216" width="9.140625" style="101"/>
    <col min="9217" max="9217" width="47.5703125" style="101" customWidth="1"/>
    <col min="9218" max="9218" width="9.42578125" style="101" customWidth="1"/>
    <col min="9219" max="9219" width="1.28515625" style="101" customWidth="1"/>
    <col min="9220" max="9220" width="11" style="101" customWidth="1"/>
    <col min="9221" max="9221" width="9.42578125" style="101" customWidth="1"/>
    <col min="9222" max="9222" width="10.85546875" style="101" customWidth="1"/>
    <col min="9223" max="9223" width="8" style="101" customWidth="1"/>
    <col min="9224" max="9227" width="0" style="101" hidden="1" customWidth="1"/>
    <col min="9228" max="9228" width="1.28515625" style="101" customWidth="1"/>
    <col min="9229" max="9229" width="11" style="101" customWidth="1"/>
    <col min="9230" max="9230" width="9.42578125" style="101" customWidth="1"/>
    <col min="9231" max="9231" width="10.85546875" style="101" customWidth="1"/>
    <col min="9232" max="9232" width="8" style="101" customWidth="1"/>
    <col min="9233" max="9237" width="0" style="101" hidden="1" customWidth="1"/>
    <col min="9238" max="9238" width="0.85546875" style="101" customWidth="1"/>
    <col min="9239" max="9239" width="11" style="101" customWidth="1"/>
    <col min="9240" max="9240" width="9.42578125" style="101" customWidth="1"/>
    <col min="9241" max="9241" width="10.85546875" style="101" customWidth="1"/>
    <col min="9242" max="9242" width="8" style="101" customWidth="1"/>
    <col min="9243" max="9245" width="0" style="101" hidden="1" customWidth="1"/>
    <col min="9246" max="9246" width="9.140625" style="101" customWidth="1"/>
    <col min="9247" max="9247" width="23.7109375" style="101" customWidth="1"/>
    <col min="9248" max="9472" width="9.140625" style="101"/>
    <col min="9473" max="9473" width="47.5703125" style="101" customWidth="1"/>
    <col min="9474" max="9474" width="9.42578125" style="101" customWidth="1"/>
    <col min="9475" max="9475" width="1.28515625" style="101" customWidth="1"/>
    <col min="9476" max="9476" width="11" style="101" customWidth="1"/>
    <col min="9477" max="9477" width="9.42578125" style="101" customWidth="1"/>
    <col min="9478" max="9478" width="10.85546875" style="101" customWidth="1"/>
    <col min="9479" max="9479" width="8" style="101" customWidth="1"/>
    <col min="9480" max="9483" width="0" style="101" hidden="1" customWidth="1"/>
    <col min="9484" max="9484" width="1.28515625" style="101" customWidth="1"/>
    <col min="9485" max="9485" width="11" style="101" customWidth="1"/>
    <col min="9486" max="9486" width="9.42578125" style="101" customWidth="1"/>
    <col min="9487" max="9487" width="10.85546875" style="101" customWidth="1"/>
    <col min="9488" max="9488" width="8" style="101" customWidth="1"/>
    <col min="9489" max="9493" width="0" style="101" hidden="1" customWidth="1"/>
    <col min="9494" max="9494" width="0.85546875" style="101" customWidth="1"/>
    <col min="9495" max="9495" width="11" style="101" customWidth="1"/>
    <col min="9496" max="9496" width="9.42578125" style="101" customWidth="1"/>
    <col min="9497" max="9497" width="10.85546875" style="101" customWidth="1"/>
    <col min="9498" max="9498" width="8" style="101" customWidth="1"/>
    <col min="9499" max="9501" width="0" style="101" hidden="1" customWidth="1"/>
    <col min="9502" max="9502" width="9.140625" style="101" customWidth="1"/>
    <col min="9503" max="9503" width="23.7109375" style="101" customWidth="1"/>
    <col min="9504" max="9728" width="9.140625" style="101"/>
    <col min="9729" max="9729" width="47.5703125" style="101" customWidth="1"/>
    <col min="9730" max="9730" width="9.42578125" style="101" customWidth="1"/>
    <col min="9731" max="9731" width="1.28515625" style="101" customWidth="1"/>
    <col min="9732" max="9732" width="11" style="101" customWidth="1"/>
    <col min="9733" max="9733" width="9.42578125" style="101" customWidth="1"/>
    <col min="9734" max="9734" width="10.85546875" style="101" customWidth="1"/>
    <col min="9735" max="9735" width="8" style="101" customWidth="1"/>
    <col min="9736" max="9739" width="0" style="101" hidden="1" customWidth="1"/>
    <col min="9740" max="9740" width="1.28515625" style="101" customWidth="1"/>
    <col min="9741" max="9741" width="11" style="101" customWidth="1"/>
    <col min="9742" max="9742" width="9.42578125" style="101" customWidth="1"/>
    <col min="9743" max="9743" width="10.85546875" style="101" customWidth="1"/>
    <col min="9744" max="9744" width="8" style="101" customWidth="1"/>
    <col min="9745" max="9749" width="0" style="101" hidden="1" customWidth="1"/>
    <col min="9750" max="9750" width="0.85546875" style="101" customWidth="1"/>
    <col min="9751" max="9751" width="11" style="101" customWidth="1"/>
    <col min="9752" max="9752" width="9.42578125" style="101" customWidth="1"/>
    <col min="9753" max="9753" width="10.85546875" style="101" customWidth="1"/>
    <col min="9754" max="9754" width="8" style="101" customWidth="1"/>
    <col min="9755" max="9757" width="0" style="101" hidden="1" customWidth="1"/>
    <col min="9758" max="9758" width="9.140625" style="101" customWidth="1"/>
    <col min="9759" max="9759" width="23.7109375" style="101" customWidth="1"/>
    <col min="9760" max="9984" width="9.140625" style="101"/>
    <col min="9985" max="9985" width="47.5703125" style="101" customWidth="1"/>
    <col min="9986" max="9986" width="9.42578125" style="101" customWidth="1"/>
    <col min="9987" max="9987" width="1.28515625" style="101" customWidth="1"/>
    <col min="9988" max="9988" width="11" style="101" customWidth="1"/>
    <col min="9989" max="9989" width="9.42578125" style="101" customWidth="1"/>
    <col min="9990" max="9990" width="10.85546875" style="101" customWidth="1"/>
    <col min="9991" max="9991" width="8" style="101" customWidth="1"/>
    <col min="9992" max="9995" width="0" style="101" hidden="1" customWidth="1"/>
    <col min="9996" max="9996" width="1.28515625" style="101" customWidth="1"/>
    <col min="9997" max="9997" width="11" style="101" customWidth="1"/>
    <col min="9998" max="9998" width="9.42578125" style="101" customWidth="1"/>
    <col min="9999" max="9999" width="10.85546875" style="101" customWidth="1"/>
    <col min="10000" max="10000" width="8" style="101" customWidth="1"/>
    <col min="10001" max="10005" width="0" style="101" hidden="1" customWidth="1"/>
    <col min="10006" max="10006" width="0.85546875" style="101" customWidth="1"/>
    <col min="10007" max="10007" width="11" style="101" customWidth="1"/>
    <col min="10008" max="10008" width="9.42578125" style="101" customWidth="1"/>
    <col min="10009" max="10009" width="10.85546875" style="101" customWidth="1"/>
    <col min="10010" max="10010" width="8" style="101" customWidth="1"/>
    <col min="10011" max="10013" width="0" style="101" hidden="1" customWidth="1"/>
    <col min="10014" max="10014" width="9.140625" style="101" customWidth="1"/>
    <col min="10015" max="10015" width="23.7109375" style="101" customWidth="1"/>
    <col min="10016" max="10240" width="9.140625" style="101"/>
    <col min="10241" max="10241" width="47.5703125" style="101" customWidth="1"/>
    <col min="10242" max="10242" width="9.42578125" style="101" customWidth="1"/>
    <col min="10243" max="10243" width="1.28515625" style="101" customWidth="1"/>
    <col min="10244" max="10244" width="11" style="101" customWidth="1"/>
    <col min="10245" max="10245" width="9.42578125" style="101" customWidth="1"/>
    <col min="10246" max="10246" width="10.85546875" style="101" customWidth="1"/>
    <col min="10247" max="10247" width="8" style="101" customWidth="1"/>
    <col min="10248" max="10251" width="0" style="101" hidden="1" customWidth="1"/>
    <col min="10252" max="10252" width="1.28515625" style="101" customWidth="1"/>
    <col min="10253" max="10253" width="11" style="101" customWidth="1"/>
    <col min="10254" max="10254" width="9.42578125" style="101" customWidth="1"/>
    <col min="10255" max="10255" width="10.85546875" style="101" customWidth="1"/>
    <col min="10256" max="10256" width="8" style="101" customWidth="1"/>
    <col min="10257" max="10261" width="0" style="101" hidden="1" customWidth="1"/>
    <col min="10262" max="10262" width="0.85546875" style="101" customWidth="1"/>
    <col min="10263" max="10263" width="11" style="101" customWidth="1"/>
    <col min="10264" max="10264" width="9.42578125" style="101" customWidth="1"/>
    <col min="10265" max="10265" width="10.85546875" style="101" customWidth="1"/>
    <col min="10266" max="10266" width="8" style="101" customWidth="1"/>
    <col min="10267" max="10269" width="0" style="101" hidden="1" customWidth="1"/>
    <col min="10270" max="10270" width="9.140625" style="101" customWidth="1"/>
    <col min="10271" max="10271" width="23.7109375" style="101" customWidth="1"/>
    <col min="10272" max="10496" width="9.140625" style="101"/>
    <col min="10497" max="10497" width="47.5703125" style="101" customWidth="1"/>
    <col min="10498" max="10498" width="9.42578125" style="101" customWidth="1"/>
    <col min="10499" max="10499" width="1.28515625" style="101" customWidth="1"/>
    <col min="10500" max="10500" width="11" style="101" customWidth="1"/>
    <col min="10501" max="10501" width="9.42578125" style="101" customWidth="1"/>
    <col min="10502" max="10502" width="10.85546875" style="101" customWidth="1"/>
    <col min="10503" max="10503" width="8" style="101" customWidth="1"/>
    <col min="10504" max="10507" width="0" style="101" hidden="1" customWidth="1"/>
    <col min="10508" max="10508" width="1.28515625" style="101" customWidth="1"/>
    <col min="10509" max="10509" width="11" style="101" customWidth="1"/>
    <col min="10510" max="10510" width="9.42578125" style="101" customWidth="1"/>
    <col min="10511" max="10511" width="10.85546875" style="101" customWidth="1"/>
    <col min="10512" max="10512" width="8" style="101" customWidth="1"/>
    <col min="10513" max="10517" width="0" style="101" hidden="1" customWidth="1"/>
    <col min="10518" max="10518" width="0.85546875" style="101" customWidth="1"/>
    <col min="10519" max="10519" width="11" style="101" customWidth="1"/>
    <col min="10520" max="10520" width="9.42578125" style="101" customWidth="1"/>
    <col min="10521" max="10521" width="10.85546875" style="101" customWidth="1"/>
    <col min="10522" max="10522" width="8" style="101" customWidth="1"/>
    <col min="10523" max="10525" width="0" style="101" hidden="1" customWidth="1"/>
    <col min="10526" max="10526" width="9.140625" style="101" customWidth="1"/>
    <col min="10527" max="10527" width="23.7109375" style="101" customWidth="1"/>
    <col min="10528" max="10752" width="9.140625" style="101"/>
    <col min="10753" max="10753" width="47.5703125" style="101" customWidth="1"/>
    <col min="10754" max="10754" width="9.42578125" style="101" customWidth="1"/>
    <col min="10755" max="10755" width="1.28515625" style="101" customWidth="1"/>
    <col min="10756" max="10756" width="11" style="101" customWidth="1"/>
    <col min="10757" max="10757" width="9.42578125" style="101" customWidth="1"/>
    <col min="10758" max="10758" width="10.85546875" style="101" customWidth="1"/>
    <col min="10759" max="10759" width="8" style="101" customWidth="1"/>
    <col min="10760" max="10763" width="0" style="101" hidden="1" customWidth="1"/>
    <col min="10764" max="10764" width="1.28515625" style="101" customWidth="1"/>
    <col min="10765" max="10765" width="11" style="101" customWidth="1"/>
    <col min="10766" max="10766" width="9.42578125" style="101" customWidth="1"/>
    <col min="10767" max="10767" width="10.85546875" style="101" customWidth="1"/>
    <col min="10768" max="10768" width="8" style="101" customWidth="1"/>
    <col min="10769" max="10773" width="0" style="101" hidden="1" customWidth="1"/>
    <col min="10774" max="10774" width="0.85546875" style="101" customWidth="1"/>
    <col min="10775" max="10775" width="11" style="101" customWidth="1"/>
    <col min="10776" max="10776" width="9.42578125" style="101" customWidth="1"/>
    <col min="10777" max="10777" width="10.85546875" style="101" customWidth="1"/>
    <col min="10778" max="10778" width="8" style="101" customWidth="1"/>
    <col min="10779" max="10781" width="0" style="101" hidden="1" customWidth="1"/>
    <col min="10782" max="10782" width="9.140625" style="101" customWidth="1"/>
    <col min="10783" max="10783" width="23.7109375" style="101" customWidth="1"/>
    <col min="10784" max="11008" width="9.140625" style="101"/>
    <col min="11009" max="11009" width="47.5703125" style="101" customWidth="1"/>
    <col min="11010" max="11010" width="9.42578125" style="101" customWidth="1"/>
    <col min="11011" max="11011" width="1.28515625" style="101" customWidth="1"/>
    <col min="11012" max="11012" width="11" style="101" customWidth="1"/>
    <col min="11013" max="11013" width="9.42578125" style="101" customWidth="1"/>
    <col min="11014" max="11014" width="10.85546875" style="101" customWidth="1"/>
    <col min="11015" max="11015" width="8" style="101" customWidth="1"/>
    <col min="11016" max="11019" width="0" style="101" hidden="1" customWidth="1"/>
    <col min="11020" max="11020" width="1.28515625" style="101" customWidth="1"/>
    <col min="11021" max="11021" width="11" style="101" customWidth="1"/>
    <col min="11022" max="11022" width="9.42578125" style="101" customWidth="1"/>
    <col min="11023" max="11023" width="10.85546875" style="101" customWidth="1"/>
    <col min="11024" max="11024" width="8" style="101" customWidth="1"/>
    <col min="11025" max="11029" width="0" style="101" hidden="1" customWidth="1"/>
    <col min="11030" max="11030" width="0.85546875" style="101" customWidth="1"/>
    <col min="11031" max="11031" width="11" style="101" customWidth="1"/>
    <col min="11032" max="11032" width="9.42578125" style="101" customWidth="1"/>
    <col min="11033" max="11033" width="10.85546875" style="101" customWidth="1"/>
    <col min="11034" max="11034" width="8" style="101" customWidth="1"/>
    <col min="11035" max="11037" width="0" style="101" hidden="1" customWidth="1"/>
    <col min="11038" max="11038" width="9.140625" style="101" customWidth="1"/>
    <col min="11039" max="11039" width="23.7109375" style="101" customWidth="1"/>
    <col min="11040" max="11264" width="9.140625" style="101"/>
    <col min="11265" max="11265" width="47.5703125" style="101" customWidth="1"/>
    <col min="11266" max="11266" width="9.42578125" style="101" customWidth="1"/>
    <col min="11267" max="11267" width="1.28515625" style="101" customWidth="1"/>
    <col min="11268" max="11268" width="11" style="101" customWidth="1"/>
    <col min="11269" max="11269" width="9.42578125" style="101" customWidth="1"/>
    <col min="11270" max="11270" width="10.85546875" style="101" customWidth="1"/>
    <col min="11271" max="11271" width="8" style="101" customWidth="1"/>
    <col min="11272" max="11275" width="0" style="101" hidden="1" customWidth="1"/>
    <col min="11276" max="11276" width="1.28515625" style="101" customWidth="1"/>
    <col min="11277" max="11277" width="11" style="101" customWidth="1"/>
    <col min="11278" max="11278" width="9.42578125" style="101" customWidth="1"/>
    <col min="11279" max="11279" width="10.85546875" style="101" customWidth="1"/>
    <col min="11280" max="11280" width="8" style="101" customWidth="1"/>
    <col min="11281" max="11285" width="0" style="101" hidden="1" customWidth="1"/>
    <col min="11286" max="11286" width="0.85546875" style="101" customWidth="1"/>
    <col min="11287" max="11287" width="11" style="101" customWidth="1"/>
    <col min="11288" max="11288" width="9.42578125" style="101" customWidth="1"/>
    <col min="11289" max="11289" width="10.85546875" style="101" customWidth="1"/>
    <col min="11290" max="11290" width="8" style="101" customWidth="1"/>
    <col min="11291" max="11293" width="0" style="101" hidden="1" customWidth="1"/>
    <col min="11294" max="11294" width="9.140625" style="101" customWidth="1"/>
    <col min="11295" max="11295" width="23.7109375" style="101" customWidth="1"/>
    <col min="11296" max="11520" width="9.140625" style="101"/>
    <col min="11521" max="11521" width="47.5703125" style="101" customWidth="1"/>
    <col min="11522" max="11522" width="9.42578125" style="101" customWidth="1"/>
    <col min="11523" max="11523" width="1.28515625" style="101" customWidth="1"/>
    <col min="11524" max="11524" width="11" style="101" customWidth="1"/>
    <col min="11525" max="11525" width="9.42578125" style="101" customWidth="1"/>
    <col min="11526" max="11526" width="10.85546875" style="101" customWidth="1"/>
    <col min="11527" max="11527" width="8" style="101" customWidth="1"/>
    <col min="11528" max="11531" width="0" style="101" hidden="1" customWidth="1"/>
    <col min="11532" max="11532" width="1.28515625" style="101" customWidth="1"/>
    <col min="11533" max="11533" width="11" style="101" customWidth="1"/>
    <col min="11534" max="11534" width="9.42578125" style="101" customWidth="1"/>
    <col min="11535" max="11535" width="10.85546875" style="101" customWidth="1"/>
    <col min="11536" max="11536" width="8" style="101" customWidth="1"/>
    <col min="11537" max="11541" width="0" style="101" hidden="1" customWidth="1"/>
    <col min="11542" max="11542" width="0.85546875" style="101" customWidth="1"/>
    <col min="11543" max="11543" width="11" style="101" customWidth="1"/>
    <col min="11544" max="11544" width="9.42578125" style="101" customWidth="1"/>
    <col min="11545" max="11545" width="10.85546875" style="101" customWidth="1"/>
    <col min="11546" max="11546" width="8" style="101" customWidth="1"/>
    <col min="11547" max="11549" width="0" style="101" hidden="1" customWidth="1"/>
    <col min="11550" max="11550" width="9.140625" style="101" customWidth="1"/>
    <col min="11551" max="11551" width="23.7109375" style="101" customWidth="1"/>
    <col min="11552" max="11776" width="9.140625" style="101"/>
    <col min="11777" max="11777" width="47.5703125" style="101" customWidth="1"/>
    <col min="11778" max="11778" width="9.42578125" style="101" customWidth="1"/>
    <col min="11779" max="11779" width="1.28515625" style="101" customWidth="1"/>
    <col min="11780" max="11780" width="11" style="101" customWidth="1"/>
    <col min="11781" max="11781" width="9.42578125" style="101" customWidth="1"/>
    <col min="11782" max="11782" width="10.85546875" style="101" customWidth="1"/>
    <col min="11783" max="11783" width="8" style="101" customWidth="1"/>
    <col min="11784" max="11787" width="0" style="101" hidden="1" customWidth="1"/>
    <col min="11788" max="11788" width="1.28515625" style="101" customWidth="1"/>
    <col min="11789" max="11789" width="11" style="101" customWidth="1"/>
    <col min="11790" max="11790" width="9.42578125" style="101" customWidth="1"/>
    <col min="11791" max="11791" width="10.85546875" style="101" customWidth="1"/>
    <col min="11792" max="11792" width="8" style="101" customWidth="1"/>
    <col min="11793" max="11797" width="0" style="101" hidden="1" customWidth="1"/>
    <col min="11798" max="11798" width="0.85546875" style="101" customWidth="1"/>
    <col min="11799" max="11799" width="11" style="101" customWidth="1"/>
    <col min="11800" max="11800" width="9.42578125" style="101" customWidth="1"/>
    <col min="11801" max="11801" width="10.85546875" style="101" customWidth="1"/>
    <col min="11802" max="11802" width="8" style="101" customWidth="1"/>
    <col min="11803" max="11805" width="0" style="101" hidden="1" customWidth="1"/>
    <col min="11806" max="11806" width="9.140625" style="101" customWidth="1"/>
    <col min="11807" max="11807" width="23.7109375" style="101" customWidth="1"/>
    <col min="11808" max="12032" width="9.140625" style="101"/>
    <col min="12033" max="12033" width="47.5703125" style="101" customWidth="1"/>
    <col min="12034" max="12034" width="9.42578125" style="101" customWidth="1"/>
    <col min="12035" max="12035" width="1.28515625" style="101" customWidth="1"/>
    <col min="12036" max="12036" width="11" style="101" customWidth="1"/>
    <col min="12037" max="12037" width="9.42578125" style="101" customWidth="1"/>
    <col min="12038" max="12038" width="10.85546875" style="101" customWidth="1"/>
    <col min="12039" max="12039" width="8" style="101" customWidth="1"/>
    <col min="12040" max="12043" width="0" style="101" hidden="1" customWidth="1"/>
    <col min="12044" max="12044" width="1.28515625" style="101" customWidth="1"/>
    <col min="12045" max="12045" width="11" style="101" customWidth="1"/>
    <col min="12046" max="12046" width="9.42578125" style="101" customWidth="1"/>
    <col min="12047" max="12047" width="10.85546875" style="101" customWidth="1"/>
    <col min="12048" max="12048" width="8" style="101" customWidth="1"/>
    <col min="12049" max="12053" width="0" style="101" hidden="1" customWidth="1"/>
    <col min="12054" max="12054" width="0.85546875" style="101" customWidth="1"/>
    <col min="12055" max="12055" width="11" style="101" customWidth="1"/>
    <col min="12056" max="12056" width="9.42578125" style="101" customWidth="1"/>
    <col min="12057" max="12057" width="10.85546875" style="101" customWidth="1"/>
    <col min="12058" max="12058" width="8" style="101" customWidth="1"/>
    <col min="12059" max="12061" width="0" style="101" hidden="1" customWidth="1"/>
    <col min="12062" max="12062" width="9.140625" style="101" customWidth="1"/>
    <col min="12063" max="12063" width="23.7109375" style="101" customWidth="1"/>
    <col min="12064" max="12288" width="9.140625" style="101"/>
    <col min="12289" max="12289" width="47.5703125" style="101" customWidth="1"/>
    <col min="12290" max="12290" width="9.42578125" style="101" customWidth="1"/>
    <col min="12291" max="12291" width="1.28515625" style="101" customWidth="1"/>
    <col min="12292" max="12292" width="11" style="101" customWidth="1"/>
    <col min="12293" max="12293" width="9.42578125" style="101" customWidth="1"/>
    <col min="12294" max="12294" width="10.85546875" style="101" customWidth="1"/>
    <col min="12295" max="12295" width="8" style="101" customWidth="1"/>
    <col min="12296" max="12299" width="0" style="101" hidden="1" customWidth="1"/>
    <col min="12300" max="12300" width="1.28515625" style="101" customWidth="1"/>
    <col min="12301" max="12301" width="11" style="101" customWidth="1"/>
    <col min="12302" max="12302" width="9.42578125" style="101" customWidth="1"/>
    <col min="12303" max="12303" width="10.85546875" style="101" customWidth="1"/>
    <col min="12304" max="12304" width="8" style="101" customWidth="1"/>
    <col min="12305" max="12309" width="0" style="101" hidden="1" customWidth="1"/>
    <col min="12310" max="12310" width="0.85546875" style="101" customWidth="1"/>
    <col min="12311" max="12311" width="11" style="101" customWidth="1"/>
    <col min="12312" max="12312" width="9.42578125" style="101" customWidth="1"/>
    <col min="12313" max="12313" width="10.85546875" style="101" customWidth="1"/>
    <col min="12314" max="12314" width="8" style="101" customWidth="1"/>
    <col min="12315" max="12317" width="0" style="101" hidden="1" customWidth="1"/>
    <col min="12318" max="12318" width="9.140625" style="101" customWidth="1"/>
    <col min="12319" max="12319" width="23.7109375" style="101" customWidth="1"/>
    <col min="12320" max="12544" width="9.140625" style="101"/>
    <col min="12545" max="12545" width="47.5703125" style="101" customWidth="1"/>
    <col min="12546" max="12546" width="9.42578125" style="101" customWidth="1"/>
    <col min="12547" max="12547" width="1.28515625" style="101" customWidth="1"/>
    <col min="12548" max="12548" width="11" style="101" customWidth="1"/>
    <col min="12549" max="12549" width="9.42578125" style="101" customWidth="1"/>
    <col min="12550" max="12550" width="10.85546875" style="101" customWidth="1"/>
    <col min="12551" max="12551" width="8" style="101" customWidth="1"/>
    <col min="12552" max="12555" width="0" style="101" hidden="1" customWidth="1"/>
    <col min="12556" max="12556" width="1.28515625" style="101" customWidth="1"/>
    <col min="12557" max="12557" width="11" style="101" customWidth="1"/>
    <col min="12558" max="12558" width="9.42578125" style="101" customWidth="1"/>
    <col min="12559" max="12559" width="10.85546875" style="101" customWidth="1"/>
    <col min="12560" max="12560" width="8" style="101" customWidth="1"/>
    <col min="12561" max="12565" width="0" style="101" hidden="1" customWidth="1"/>
    <col min="12566" max="12566" width="0.85546875" style="101" customWidth="1"/>
    <col min="12567" max="12567" width="11" style="101" customWidth="1"/>
    <col min="12568" max="12568" width="9.42578125" style="101" customWidth="1"/>
    <col min="12569" max="12569" width="10.85546875" style="101" customWidth="1"/>
    <col min="12570" max="12570" width="8" style="101" customWidth="1"/>
    <col min="12571" max="12573" width="0" style="101" hidden="1" customWidth="1"/>
    <col min="12574" max="12574" width="9.140625" style="101" customWidth="1"/>
    <col min="12575" max="12575" width="23.7109375" style="101" customWidth="1"/>
    <col min="12576" max="12800" width="9.140625" style="101"/>
    <col min="12801" max="12801" width="47.5703125" style="101" customWidth="1"/>
    <col min="12802" max="12802" width="9.42578125" style="101" customWidth="1"/>
    <col min="12803" max="12803" width="1.28515625" style="101" customWidth="1"/>
    <col min="12804" max="12804" width="11" style="101" customWidth="1"/>
    <col min="12805" max="12805" width="9.42578125" style="101" customWidth="1"/>
    <col min="12806" max="12806" width="10.85546875" style="101" customWidth="1"/>
    <col min="12807" max="12807" width="8" style="101" customWidth="1"/>
    <col min="12808" max="12811" width="0" style="101" hidden="1" customWidth="1"/>
    <col min="12812" max="12812" width="1.28515625" style="101" customWidth="1"/>
    <col min="12813" max="12813" width="11" style="101" customWidth="1"/>
    <col min="12814" max="12814" width="9.42578125" style="101" customWidth="1"/>
    <col min="12815" max="12815" width="10.85546875" style="101" customWidth="1"/>
    <col min="12816" max="12816" width="8" style="101" customWidth="1"/>
    <col min="12817" max="12821" width="0" style="101" hidden="1" customWidth="1"/>
    <col min="12822" max="12822" width="0.85546875" style="101" customWidth="1"/>
    <col min="12823" max="12823" width="11" style="101" customWidth="1"/>
    <col min="12824" max="12824" width="9.42578125" style="101" customWidth="1"/>
    <col min="12825" max="12825" width="10.85546875" style="101" customWidth="1"/>
    <col min="12826" max="12826" width="8" style="101" customWidth="1"/>
    <col min="12827" max="12829" width="0" style="101" hidden="1" customWidth="1"/>
    <col min="12830" max="12830" width="9.140625" style="101" customWidth="1"/>
    <col min="12831" max="12831" width="23.7109375" style="101" customWidth="1"/>
    <col min="12832" max="13056" width="9.140625" style="101"/>
    <col min="13057" max="13057" width="47.5703125" style="101" customWidth="1"/>
    <col min="13058" max="13058" width="9.42578125" style="101" customWidth="1"/>
    <col min="13059" max="13059" width="1.28515625" style="101" customWidth="1"/>
    <col min="13060" max="13060" width="11" style="101" customWidth="1"/>
    <col min="13061" max="13061" width="9.42578125" style="101" customWidth="1"/>
    <col min="13062" max="13062" width="10.85546875" style="101" customWidth="1"/>
    <col min="13063" max="13063" width="8" style="101" customWidth="1"/>
    <col min="13064" max="13067" width="0" style="101" hidden="1" customWidth="1"/>
    <col min="13068" max="13068" width="1.28515625" style="101" customWidth="1"/>
    <col min="13069" max="13069" width="11" style="101" customWidth="1"/>
    <col min="13070" max="13070" width="9.42578125" style="101" customWidth="1"/>
    <col min="13071" max="13071" width="10.85546875" style="101" customWidth="1"/>
    <col min="13072" max="13072" width="8" style="101" customWidth="1"/>
    <col min="13073" max="13077" width="0" style="101" hidden="1" customWidth="1"/>
    <col min="13078" max="13078" width="0.85546875" style="101" customWidth="1"/>
    <col min="13079" max="13079" width="11" style="101" customWidth="1"/>
    <col min="13080" max="13080" width="9.42578125" style="101" customWidth="1"/>
    <col min="13081" max="13081" width="10.85546875" style="101" customWidth="1"/>
    <col min="13082" max="13082" width="8" style="101" customWidth="1"/>
    <col min="13083" max="13085" width="0" style="101" hidden="1" customWidth="1"/>
    <col min="13086" max="13086" width="9.140625" style="101" customWidth="1"/>
    <col min="13087" max="13087" width="23.7109375" style="101" customWidth="1"/>
    <col min="13088" max="13312" width="9.140625" style="101"/>
    <col min="13313" max="13313" width="47.5703125" style="101" customWidth="1"/>
    <col min="13314" max="13314" width="9.42578125" style="101" customWidth="1"/>
    <col min="13315" max="13315" width="1.28515625" style="101" customWidth="1"/>
    <col min="13316" max="13316" width="11" style="101" customWidth="1"/>
    <col min="13317" max="13317" width="9.42578125" style="101" customWidth="1"/>
    <col min="13318" max="13318" width="10.85546875" style="101" customWidth="1"/>
    <col min="13319" max="13319" width="8" style="101" customWidth="1"/>
    <col min="13320" max="13323" width="0" style="101" hidden="1" customWidth="1"/>
    <col min="13324" max="13324" width="1.28515625" style="101" customWidth="1"/>
    <col min="13325" max="13325" width="11" style="101" customWidth="1"/>
    <col min="13326" max="13326" width="9.42578125" style="101" customWidth="1"/>
    <col min="13327" max="13327" width="10.85546875" style="101" customWidth="1"/>
    <col min="13328" max="13328" width="8" style="101" customWidth="1"/>
    <col min="13329" max="13333" width="0" style="101" hidden="1" customWidth="1"/>
    <col min="13334" max="13334" width="0.85546875" style="101" customWidth="1"/>
    <col min="13335" max="13335" width="11" style="101" customWidth="1"/>
    <col min="13336" max="13336" width="9.42578125" style="101" customWidth="1"/>
    <col min="13337" max="13337" width="10.85546875" style="101" customWidth="1"/>
    <col min="13338" max="13338" width="8" style="101" customWidth="1"/>
    <col min="13339" max="13341" width="0" style="101" hidden="1" customWidth="1"/>
    <col min="13342" max="13342" width="9.140625" style="101" customWidth="1"/>
    <col min="13343" max="13343" width="23.7109375" style="101" customWidth="1"/>
    <col min="13344" max="13568" width="9.140625" style="101"/>
    <col min="13569" max="13569" width="47.5703125" style="101" customWidth="1"/>
    <col min="13570" max="13570" width="9.42578125" style="101" customWidth="1"/>
    <col min="13571" max="13571" width="1.28515625" style="101" customWidth="1"/>
    <col min="13572" max="13572" width="11" style="101" customWidth="1"/>
    <col min="13573" max="13573" width="9.42578125" style="101" customWidth="1"/>
    <col min="13574" max="13574" width="10.85546875" style="101" customWidth="1"/>
    <col min="13575" max="13575" width="8" style="101" customWidth="1"/>
    <col min="13576" max="13579" width="0" style="101" hidden="1" customWidth="1"/>
    <col min="13580" max="13580" width="1.28515625" style="101" customWidth="1"/>
    <col min="13581" max="13581" width="11" style="101" customWidth="1"/>
    <col min="13582" max="13582" width="9.42578125" style="101" customWidth="1"/>
    <col min="13583" max="13583" width="10.85546875" style="101" customWidth="1"/>
    <col min="13584" max="13584" width="8" style="101" customWidth="1"/>
    <col min="13585" max="13589" width="0" style="101" hidden="1" customWidth="1"/>
    <col min="13590" max="13590" width="0.85546875" style="101" customWidth="1"/>
    <col min="13591" max="13591" width="11" style="101" customWidth="1"/>
    <col min="13592" max="13592" width="9.42578125" style="101" customWidth="1"/>
    <col min="13593" max="13593" width="10.85546875" style="101" customWidth="1"/>
    <col min="13594" max="13594" width="8" style="101" customWidth="1"/>
    <col min="13595" max="13597" width="0" style="101" hidden="1" customWidth="1"/>
    <col min="13598" max="13598" width="9.140625" style="101" customWidth="1"/>
    <col min="13599" max="13599" width="23.7109375" style="101" customWidth="1"/>
    <col min="13600" max="13824" width="9.140625" style="101"/>
    <col min="13825" max="13825" width="47.5703125" style="101" customWidth="1"/>
    <col min="13826" max="13826" width="9.42578125" style="101" customWidth="1"/>
    <col min="13827" max="13827" width="1.28515625" style="101" customWidth="1"/>
    <col min="13828" max="13828" width="11" style="101" customWidth="1"/>
    <col min="13829" max="13829" width="9.42578125" style="101" customWidth="1"/>
    <col min="13830" max="13830" width="10.85546875" style="101" customWidth="1"/>
    <col min="13831" max="13831" width="8" style="101" customWidth="1"/>
    <col min="13832" max="13835" width="0" style="101" hidden="1" customWidth="1"/>
    <col min="13836" max="13836" width="1.28515625" style="101" customWidth="1"/>
    <col min="13837" max="13837" width="11" style="101" customWidth="1"/>
    <col min="13838" max="13838" width="9.42578125" style="101" customWidth="1"/>
    <col min="13839" max="13839" width="10.85546875" style="101" customWidth="1"/>
    <col min="13840" max="13840" width="8" style="101" customWidth="1"/>
    <col min="13841" max="13845" width="0" style="101" hidden="1" customWidth="1"/>
    <col min="13846" max="13846" width="0.85546875" style="101" customWidth="1"/>
    <col min="13847" max="13847" width="11" style="101" customWidth="1"/>
    <col min="13848" max="13848" width="9.42578125" style="101" customWidth="1"/>
    <col min="13849" max="13849" width="10.85546875" style="101" customWidth="1"/>
    <col min="13850" max="13850" width="8" style="101" customWidth="1"/>
    <col min="13851" max="13853" width="0" style="101" hidden="1" customWidth="1"/>
    <col min="13854" max="13854" width="9.140625" style="101" customWidth="1"/>
    <col min="13855" max="13855" width="23.7109375" style="101" customWidth="1"/>
    <col min="13856" max="14080" width="9.140625" style="101"/>
    <col min="14081" max="14081" width="47.5703125" style="101" customWidth="1"/>
    <col min="14082" max="14082" width="9.42578125" style="101" customWidth="1"/>
    <col min="14083" max="14083" width="1.28515625" style="101" customWidth="1"/>
    <col min="14084" max="14084" width="11" style="101" customWidth="1"/>
    <col min="14085" max="14085" width="9.42578125" style="101" customWidth="1"/>
    <col min="14086" max="14086" width="10.85546875" style="101" customWidth="1"/>
    <col min="14087" max="14087" width="8" style="101" customWidth="1"/>
    <col min="14088" max="14091" width="0" style="101" hidden="1" customWidth="1"/>
    <col min="14092" max="14092" width="1.28515625" style="101" customWidth="1"/>
    <col min="14093" max="14093" width="11" style="101" customWidth="1"/>
    <col min="14094" max="14094" width="9.42578125" style="101" customWidth="1"/>
    <col min="14095" max="14095" width="10.85546875" style="101" customWidth="1"/>
    <col min="14096" max="14096" width="8" style="101" customWidth="1"/>
    <col min="14097" max="14101" width="0" style="101" hidden="1" customWidth="1"/>
    <col min="14102" max="14102" width="0.85546875" style="101" customWidth="1"/>
    <col min="14103" max="14103" width="11" style="101" customWidth="1"/>
    <col min="14104" max="14104" width="9.42578125" style="101" customWidth="1"/>
    <col min="14105" max="14105" width="10.85546875" style="101" customWidth="1"/>
    <col min="14106" max="14106" width="8" style="101" customWidth="1"/>
    <col min="14107" max="14109" width="0" style="101" hidden="1" customWidth="1"/>
    <col min="14110" max="14110" width="9.140625" style="101" customWidth="1"/>
    <col min="14111" max="14111" width="23.7109375" style="101" customWidth="1"/>
    <col min="14112" max="14336" width="9.140625" style="101"/>
    <col min="14337" max="14337" width="47.5703125" style="101" customWidth="1"/>
    <col min="14338" max="14338" width="9.42578125" style="101" customWidth="1"/>
    <col min="14339" max="14339" width="1.28515625" style="101" customWidth="1"/>
    <col min="14340" max="14340" width="11" style="101" customWidth="1"/>
    <col min="14341" max="14341" width="9.42578125" style="101" customWidth="1"/>
    <col min="14342" max="14342" width="10.85546875" style="101" customWidth="1"/>
    <col min="14343" max="14343" width="8" style="101" customWidth="1"/>
    <col min="14344" max="14347" width="0" style="101" hidden="1" customWidth="1"/>
    <col min="14348" max="14348" width="1.28515625" style="101" customWidth="1"/>
    <col min="14349" max="14349" width="11" style="101" customWidth="1"/>
    <col min="14350" max="14350" width="9.42578125" style="101" customWidth="1"/>
    <col min="14351" max="14351" width="10.85546875" style="101" customWidth="1"/>
    <col min="14352" max="14352" width="8" style="101" customWidth="1"/>
    <col min="14353" max="14357" width="0" style="101" hidden="1" customWidth="1"/>
    <col min="14358" max="14358" width="0.85546875" style="101" customWidth="1"/>
    <col min="14359" max="14359" width="11" style="101" customWidth="1"/>
    <col min="14360" max="14360" width="9.42578125" style="101" customWidth="1"/>
    <col min="14361" max="14361" width="10.85546875" style="101" customWidth="1"/>
    <col min="14362" max="14362" width="8" style="101" customWidth="1"/>
    <col min="14363" max="14365" width="0" style="101" hidden="1" customWidth="1"/>
    <col min="14366" max="14366" width="9.140625" style="101" customWidth="1"/>
    <col min="14367" max="14367" width="23.7109375" style="101" customWidth="1"/>
    <col min="14368" max="14592" width="9.140625" style="101"/>
    <col min="14593" max="14593" width="47.5703125" style="101" customWidth="1"/>
    <col min="14594" max="14594" width="9.42578125" style="101" customWidth="1"/>
    <col min="14595" max="14595" width="1.28515625" style="101" customWidth="1"/>
    <col min="14596" max="14596" width="11" style="101" customWidth="1"/>
    <col min="14597" max="14597" width="9.42578125" style="101" customWidth="1"/>
    <col min="14598" max="14598" width="10.85546875" style="101" customWidth="1"/>
    <col min="14599" max="14599" width="8" style="101" customWidth="1"/>
    <col min="14600" max="14603" width="0" style="101" hidden="1" customWidth="1"/>
    <col min="14604" max="14604" width="1.28515625" style="101" customWidth="1"/>
    <col min="14605" max="14605" width="11" style="101" customWidth="1"/>
    <col min="14606" max="14606" width="9.42578125" style="101" customWidth="1"/>
    <col min="14607" max="14607" width="10.85546875" style="101" customWidth="1"/>
    <col min="14608" max="14608" width="8" style="101" customWidth="1"/>
    <col min="14609" max="14613" width="0" style="101" hidden="1" customWidth="1"/>
    <col min="14614" max="14614" width="0.85546875" style="101" customWidth="1"/>
    <col min="14615" max="14615" width="11" style="101" customWidth="1"/>
    <col min="14616" max="14616" width="9.42578125" style="101" customWidth="1"/>
    <col min="14617" max="14617" width="10.85546875" style="101" customWidth="1"/>
    <col min="14618" max="14618" width="8" style="101" customWidth="1"/>
    <col min="14619" max="14621" width="0" style="101" hidden="1" customWidth="1"/>
    <col min="14622" max="14622" width="9.140625" style="101" customWidth="1"/>
    <col min="14623" max="14623" width="23.7109375" style="101" customWidth="1"/>
    <col min="14624" max="14848" width="9.140625" style="101"/>
    <col min="14849" max="14849" width="47.5703125" style="101" customWidth="1"/>
    <col min="14850" max="14850" width="9.42578125" style="101" customWidth="1"/>
    <col min="14851" max="14851" width="1.28515625" style="101" customWidth="1"/>
    <col min="14852" max="14852" width="11" style="101" customWidth="1"/>
    <col min="14853" max="14853" width="9.42578125" style="101" customWidth="1"/>
    <col min="14854" max="14854" width="10.85546875" style="101" customWidth="1"/>
    <col min="14855" max="14855" width="8" style="101" customWidth="1"/>
    <col min="14856" max="14859" width="0" style="101" hidden="1" customWidth="1"/>
    <col min="14860" max="14860" width="1.28515625" style="101" customWidth="1"/>
    <col min="14861" max="14861" width="11" style="101" customWidth="1"/>
    <col min="14862" max="14862" width="9.42578125" style="101" customWidth="1"/>
    <col min="14863" max="14863" width="10.85546875" style="101" customWidth="1"/>
    <col min="14864" max="14864" width="8" style="101" customWidth="1"/>
    <col min="14865" max="14869" width="0" style="101" hidden="1" customWidth="1"/>
    <col min="14870" max="14870" width="0.85546875" style="101" customWidth="1"/>
    <col min="14871" max="14871" width="11" style="101" customWidth="1"/>
    <col min="14872" max="14872" width="9.42578125" style="101" customWidth="1"/>
    <col min="14873" max="14873" width="10.85546875" style="101" customWidth="1"/>
    <col min="14874" max="14874" width="8" style="101" customWidth="1"/>
    <col min="14875" max="14877" width="0" style="101" hidden="1" customWidth="1"/>
    <col min="14878" max="14878" width="9.140625" style="101" customWidth="1"/>
    <col min="14879" max="14879" width="23.7109375" style="101" customWidth="1"/>
    <col min="14880" max="15104" width="9.140625" style="101"/>
    <col min="15105" max="15105" width="47.5703125" style="101" customWidth="1"/>
    <col min="15106" max="15106" width="9.42578125" style="101" customWidth="1"/>
    <col min="15107" max="15107" width="1.28515625" style="101" customWidth="1"/>
    <col min="15108" max="15108" width="11" style="101" customWidth="1"/>
    <col min="15109" max="15109" width="9.42578125" style="101" customWidth="1"/>
    <col min="15110" max="15110" width="10.85546875" style="101" customWidth="1"/>
    <col min="15111" max="15111" width="8" style="101" customWidth="1"/>
    <col min="15112" max="15115" width="0" style="101" hidden="1" customWidth="1"/>
    <col min="15116" max="15116" width="1.28515625" style="101" customWidth="1"/>
    <col min="15117" max="15117" width="11" style="101" customWidth="1"/>
    <col min="15118" max="15118" width="9.42578125" style="101" customWidth="1"/>
    <col min="15119" max="15119" width="10.85546875" style="101" customWidth="1"/>
    <col min="15120" max="15120" width="8" style="101" customWidth="1"/>
    <col min="15121" max="15125" width="0" style="101" hidden="1" customWidth="1"/>
    <col min="15126" max="15126" width="0.85546875" style="101" customWidth="1"/>
    <col min="15127" max="15127" width="11" style="101" customWidth="1"/>
    <col min="15128" max="15128" width="9.42578125" style="101" customWidth="1"/>
    <col min="15129" max="15129" width="10.85546875" style="101" customWidth="1"/>
    <col min="15130" max="15130" width="8" style="101" customWidth="1"/>
    <col min="15131" max="15133" width="0" style="101" hidden="1" customWidth="1"/>
    <col min="15134" max="15134" width="9.140625" style="101" customWidth="1"/>
    <col min="15135" max="15135" width="23.7109375" style="101" customWidth="1"/>
    <col min="15136" max="15360" width="9.140625" style="101"/>
    <col min="15361" max="15361" width="47.5703125" style="101" customWidth="1"/>
    <col min="15362" max="15362" width="9.42578125" style="101" customWidth="1"/>
    <col min="15363" max="15363" width="1.28515625" style="101" customWidth="1"/>
    <col min="15364" max="15364" width="11" style="101" customWidth="1"/>
    <col min="15365" max="15365" width="9.42578125" style="101" customWidth="1"/>
    <col min="15366" max="15366" width="10.85546875" style="101" customWidth="1"/>
    <col min="15367" max="15367" width="8" style="101" customWidth="1"/>
    <col min="15368" max="15371" width="0" style="101" hidden="1" customWidth="1"/>
    <col min="15372" max="15372" width="1.28515625" style="101" customWidth="1"/>
    <col min="15373" max="15373" width="11" style="101" customWidth="1"/>
    <col min="15374" max="15374" width="9.42578125" style="101" customWidth="1"/>
    <col min="15375" max="15375" width="10.85546875" style="101" customWidth="1"/>
    <col min="15376" max="15376" width="8" style="101" customWidth="1"/>
    <col min="15377" max="15381" width="0" style="101" hidden="1" customWidth="1"/>
    <col min="15382" max="15382" width="0.85546875" style="101" customWidth="1"/>
    <col min="15383" max="15383" width="11" style="101" customWidth="1"/>
    <col min="15384" max="15384" width="9.42578125" style="101" customWidth="1"/>
    <col min="15385" max="15385" width="10.85546875" style="101" customWidth="1"/>
    <col min="15386" max="15386" width="8" style="101" customWidth="1"/>
    <col min="15387" max="15389" width="0" style="101" hidden="1" customWidth="1"/>
    <col min="15390" max="15390" width="9.140625" style="101" customWidth="1"/>
    <col min="15391" max="15391" width="23.7109375" style="101" customWidth="1"/>
    <col min="15392" max="15616" width="9.140625" style="101"/>
    <col min="15617" max="15617" width="47.5703125" style="101" customWidth="1"/>
    <col min="15618" max="15618" width="9.42578125" style="101" customWidth="1"/>
    <col min="15619" max="15619" width="1.28515625" style="101" customWidth="1"/>
    <col min="15620" max="15620" width="11" style="101" customWidth="1"/>
    <col min="15621" max="15621" width="9.42578125" style="101" customWidth="1"/>
    <col min="15622" max="15622" width="10.85546875" style="101" customWidth="1"/>
    <col min="15623" max="15623" width="8" style="101" customWidth="1"/>
    <col min="15624" max="15627" width="0" style="101" hidden="1" customWidth="1"/>
    <col min="15628" max="15628" width="1.28515625" style="101" customWidth="1"/>
    <col min="15629" max="15629" width="11" style="101" customWidth="1"/>
    <col min="15630" max="15630" width="9.42578125" style="101" customWidth="1"/>
    <col min="15631" max="15631" width="10.85546875" style="101" customWidth="1"/>
    <col min="15632" max="15632" width="8" style="101" customWidth="1"/>
    <col min="15633" max="15637" width="0" style="101" hidden="1" customWidth="1"/>
    <col min="15638" max="15638" width="0.85546875" style="101" customWidth="1"/>
    <col min="15639" max="15639" width="11" style="101" customWidth="1"/>
    <col min="15640" max="15640" width="9.42578125" style="101" customWidth="1"/>
    <col min="15641" max="15641" width="10.85546875" style="101" customWidth="1"/>
    <col min="15642" max="15642" width="8" style="101" customWidth="1"/>
    <col min="15643" max="15645" width="0" style="101" hidden="1" customWidth="1"/>
    <col min="15646" max="15646" width="9.140625" style="101" customWidth="1"/>
    <col min="15647" max="15647" width="23.7109375" style="101" customWidth="1"/>
    <col min="15648" max="15872" width="9.140625" style="101"/>
    <col min="15873" max="15873" width="47.5703125" style="101" customWidth="1"/>
    <col min="15874" max="15874" width="9.42578125" style="101" customWidth="1"/>
    <col min="15875" max="15875" width="1.28515625" style="101" customWidth="1"/>
    <col min="15876" max="15876" width="11" style="101" customWidth="1"/>
    <col min="15877" max="15877" width="9.42578125" style="101" customWidth="1"/>
    <col min="15878" max="15878" width="10.85546875" style="101" customWidth="1"/>
    <col min="15879" max="15879" width="8" style="101" customWidth="1"/>
    <col min="15880" max="15883" width="0" style="101" hidden="1" customWidth="1"/>
    <col min="15884" max="15884" width="1.28515625" style="101" customWidth="1"/>
    <col min="15885" max="15885" width="11" style="101" customWidth="1"/>
    <col min="15886" max="15886" width="9.42578125" style="101" customWidth="1"/>
    <col min="15887" max="15887" width="10.85546875" style="101" customWidth="1"/>
    <col min="15888" max="15888" width="8" style="101" customWidth="1"/>
    <col min="15889" max="15893" width="0" style="101" hidden="1" customWidth="1"/>
    <col min="15894" max="15894" width="0.85546875" style="101" customWidth="1"/>
    <col min="15895" max="15895" width="11" style="101" customWidth="1"/>
    <col min="15896" max="15896" width="9.42578125" style="101" customWidth="1"/>
    <col min="15897" max="15897" width="10.85546875" style="101" customWidth="1"/>
    <col min="15898" max="15898" width="8" style="101" customWidth="1"/>
    <col min="15899" max="15901" width="0" style="101" hidden="1" customWidth="1"/>
    <col min="15902" max="15902" width="9.140625" style="101" customWidth="1"/>
    <col min="15903" max="15903" width="23.7109375" style="101" customWidth="1"/>
    <col min="15904" max="16128" width="9.140625" style="101"/>
    <col min="16129" max="16129" width="47.5703125" style="101" customWidth="1"/>
    <col min="16130" max="16130" width="9.42578125" style="101" customWidth="1"/>
    <col min="16131" max="16131" width="1.28515625" style="101" customWidth="1"/>
    <col min="16132" max="16132" width="11" style="101" customWidth="1"/>
    <col min="16133" max="16133" width="9.42578125" style="101" customWidth="1"/>
    <col min="16134" max="16134" width="10.85546875" style="101" customWidth="1"/>
    <col min="16135" max="16135" width="8" style="101" customWidth="1"/>
    <col min="16136" max="16139" width="0" style="101" hidden="1" customWidth="1"/>
    <col min="16140" max="16140" width="1.28515625" style="101" customWidth="1"/>
    <col min="16141" max="16141" width="11" style="101" customWidth="1"/>
    <col min="16142" max="16142" width="9.42578125" style="101" customWidth="1"/>
    <col min="16143" max="16143" width="10.85546875" style="101" customWidth="1"/>
    <col min="16144" max="16144" width="8" style="101" customWidth="1"/>
    <col min="16145" max="16149" width="0" style="101" hidden="1" customWidth="1"/>
    <col min="16150" max="16150" width="0.85546875" style="101" customWidth="1"/>
    <col min="16151" max="16151" width="11" style="101" customWidth="1"/>
    <col min="16152" max="16152" width="9.42578125" style="101" customWidth="1"/>
    <col min="16153" max="16153" width="10.85546875" style="101" customWidth="1"/>
    <col min="16154" max="16154" width="8" style="101" customWidth="1"/>
    <col min="16155" max="16157" width="0" style="101" hidden="1" customWidth="1"/>
    <col min="16158" max="16158" width="9.140625" style="101" customWidth="1"/>
    <col min="16159" max="16159" width="23.7109375" style="101" customWidth="1"/>
    <col min="16160" max="16320" width="9.140625" style="101"/>
    <col min="16321" max="16337" width="9.140625" style="101" customWidth="1"/>
    <col min="16338" max="16384" width="9.140625" style="101"/>
  </cols>
  <sheetData>
    <row r="1" spans="1:38" ht="11.25" customHeight="1" x14ac:dyDescent="0.25"/>
    <row r="2" spans="1:38" ht="21" customHeight="1" x14ac:dyDescent="0.25">
      <c r="B2" s="208" t="s">
        <v>208</v>
      </c>
      <c r="C2" s="208"/>
      <c r="D2" s="208"/>
      <c r="E2" s="208"/>
      <c r="F2" s="208"/>
      <c r="G2" s="208"/>
      <c r="H2" s="208"/>
    </row>
    <row r="3" spans="1:38" ht="14.25" customHeight="1" x14ac:dyDescent="0.25">
      <c r="B3" s="209" t="s">
        <v>219</v>
      </c>
      <c r="C3" s="208"/>
      <c r="D3" s="208"/>
      <c r="E3" s="208"/>
      <c r="F3" s="208"/>
      <c r="G3" s="208"/>
      <c r="H3" s="208"/>
    </row>
    <row r="4" spans="1:38" ht="24" customHeight="1" x14ac:dyDescent="0.2">
      <c r="B4" s="212" t="str">
        <f>'Výpočty MSP'!A161</f>
        <v>1) Je doporučeno uložit do PC a otevřít v Microsoft Office.   2) Vždy je nutné nejprve vyplnit těchto 5 úvodních otázek.</v>
      </c>
      <c r="C4" s="212"/>
      <c r="D4" s="212"/>
      <c r="E4" s="212"/>
      <c r="F4" s="212"/>
      <c r="G4" s="212"/>
      <c r="H4" s="212"/>
      <c r="I4" s="212"/>
      <c r="J4" s="212"/>
      <c r="K4" s="212"/>
      <c r="L4" s="212"/>
    </row>
    <row r="5" spans="1:38" ht="7.9" customHeight="1" thickBot="1" x14ac:dyDescent="0.3">
      <c r="A5" s="99"/>
      <c r="B5" s="317"/>
      <c r="C5" s="317"/>
      <c r="D5" s="317"/>
      <c r="E5" s="317"/>
      <c r="F5" s="317"/>
      <c r="G5" s="317"/>
      <c r="H5" s="317"/>
      <c r="I5" s="317"/>
      <c r="J5" s="317"/>
      <c r="K5" s="317"/>
      <c r="L5" s="317"/>
      <c r="M5" s="317"/>
      <c r="N5" s="317"/>
      <c r="O5" s="100"/>
      <c r="P5" s="100"/>
      <c r="Q5" s="100"/>
      <c r="R5" s="100"/>
      <c r="S5" s="100"/>
      <c r="T5" s="100"/>
      <c r="U5" s="100"/>
      <c r="V5" s="100"/>
      <c r="W5" s="100"/>
      <c r="X5" s="100"/>
      <c r="Y5" s="100"/>
      <c r="Z5" s="100"/>
      <c r="AA5" s="100"/>
      <c r="AB5" s="100"/>
      <c r="AC5" s="100"/>
      <c r="AD5" s="100"/>
      <c r="AE5" s="100"/>
      <c r="AF5" s="100"/>
      <c r="AG5" s="99"/>
    </row>
    <row r="6" spans="1:38" ht="31.5" customHeight="1" thickBot="1" x14ac:dyDescent="0.3">
      <c r="A6" s="99"/>
      <c r="B6" s="236" t="s">
        <v>209</v>
      </c>
      <c r="C6" s="237"/>
      <c r="D6" s="237"/>
      <c r="E6" s="237"/>
      <c r="F6" s="237"/>
      <c r="G6" s="237"/>
      <c r="H6" s="238"/>
      <c r="I6" s="258"/>
      <c r="J6" s="259"/>
      <c r="K6" s="259"/>
      <c r="L6" s="259"/>
      <c r="M6" s="259"/>
      <c r="N6" s="260"/>
      <c r="O6"/>
      <c r="P6" s="100"/>
      <c r="Q6" s="100"/>
      <c r="R6" s="100"/>
      <c r="S6" s="100"/>
      <c r="T6" s="100"/>
      <c r="U6" s="100"/>
      <c r="V6" s="100"/>
      <c r="W6" s="100"/>
      <c r="X6" s="100"/>
      <c r="Y6" s="100"/>
      <c r="Z6" s="100"/>
      <c r="AA6" s="100"/>
      <c r="AB6" s="100"/>
      <c r="AC6" s="100"/>
      <c r="AD6" s="100"/>
      <c r="AE6" s="100"/>
      <c r="AF6" s="100"/>
      <c r="AG6" s="99"/>
    </row>
    <row r="7" spans="1:38" ht="7.5" customHeight="1" thickBot="1" x14ac:dyDescent="0.25">
      <c r="A7" s="99"/>
      <c r="B7" s="102"/>
      <c r="C7" s="102"/>
      <c r="D7" s="102"/>
      <c r="E7" s="102"/>
      <c r="F7" s="102"/>
      <c r="G7" s="102"/>
      <c r="H7" s="102"/>
      <c r="I7" s="103"/>
      <c r="J7" s="103"/>
      <c r="K7" s="104"/>
      <c r="L7" s="104"/>
      <c r="M7" s="104"/>
      <c r="N7" s="104"/>
      <c r="O7" s="104"/>
      <c r="P7" s="104"/>
      <c r="Q7" s="104"/>
      <c r="R7" s="104"/>
      <c r="S7" s="104"/>
      <c r="T7" s="104"/>
      <c r="U7" s="104"/>
      <c r="V7" s="104"/>
      <c r="W7" s="104"/>
      <c r="X7" s="104"/>
      <c r="Y7" s="104"/>
      <c r="Z7" s="104"/>
      <c r="AA7" s="104"/>
      <c r="AB7" s="104"/>
      <c r="AC7" s="104"/>
      <c r="AD7" s="104"/>
      <c r="AE7" s="104"/>
      <c r="AF7" s="104"/>
      <c r="AG7" s="99"/>
    </row>
    <row r="8" spans="1:38" ht="22.5" customHeight="1" thickBot="1" x14ac:dyDescent="0.25">
      <c r="A8" s="99"/>
      <c r="B8" s="236" t="s">
        <v>210</v>
      </c>
      <c r="C8" s="237"/>
      <c r="D8" s="237"/>
      <c r="E8" s="237"/>
      <c r="F8" s="237"/>
      <c r="G8" s="237"/>
      <c r="H8" s="238"/>
      <c r="I8" s="264"/>
      <c r="J8" s="265"/>
      <c r="K8" s="265"/>
      <c r="L8" s="266"/>
      <c r="M8" s="103"/>
      <c r="N8" s="100"/>
      <c r="O8" s="100"/>
      <c r="P8" s="100"/>
      <c r="Q8" s="100"/>
      <c r="R8" s="100"/>
      <c r="S8" s="100"/>
      <c r="T8" s="100"/>
      <c r="U8" s="100"/>
      <c r="V8" s="100"/>
      <c r="W8" s="100"/>
      <c r="X8" s="100"/>
      <c r="Y8" s="100"/>
      <c r="Z8" s="100"/>
      <c r="AA8" s="100"/>
      <c r="AB8" s="100"/>
      <c r="AC8" s="100"/>
      <c r="AD8" s="100"/>
      <c r="AE8" s="100"/>
      <c r="AF8" s="100"/>
      <c r="AG8" s="99"/>
    </row>
    <row r="9" spans="1:38" ht="7.5" customHeight="1" thickBot="1" x14ac:dyDescent="0.3">
      <c r="A9" s="99"/>
      <c r="B9" s="102"/>
      <c r="C9" s="102"/>
      <c r="D9" s="102"/>
      <c r="E9" s="102"/>
      <c r="F9" s="102"/>
      <c r="G9" s="102"/>
      <c r="H9" s="102"/>
      <c r="I9" s="104"/>
      <c r="J9" s="104"/>
      <c r="K9" s="104"/>
      <c r="L9" s="104"/>
      <c r="M9" s="104"/>
      <c r="N9" s="104"/>
      <c r="O9" s="104"/>
      <c r="P9" s="104"/>
      <c r="Q9" s="104"/>
      <c r="R9" s="104"/>
      <c r="S9" s="104"/>
      <c r="T9" s="104"/>
      <c r="U9" s="104"/>
      <c r="V9" s="104"/>
      <c r="W9" s="104"/>
      <c r="X9" s="104"/>
      <c r="Y9" s="104"/>
      <c r="Z9" s="104"/>
      <c r="AA9" s="104"/>
      <c r="AB9" s="104"/>
      <c r="AC9" s="104"/>
      <c r="AD9" s="104"/>
      <c r="AE9" s="104"/>
      <c r="AF9" s="104"/>
      <c r="AG9" s="99"/>
    </row>
    <row r="10" spans="1:38" ht="22.5" customHeight="1" thickBot="1" x14ac:dyDescent="0.25">
      <c r="A10" s="99"/>
      <c r="B10" s="236" t="s">
        <v>141</v>
      </c>
      <c r="C10" s="237"/>
      <c r="D10" s="237"/>
      <c r="E10" s="237"/>
      <c r="F10" s="237"/>
      <c r="G10" s="237"/>
      <c r="H10" s="238"/>
      <c r="I10" s="267"/>
      <c r="J10" s="268"/>
      <c r="K10" s="268"/>
      <c r="L10" s="269"/>
      <c r="M10" s="105"/>
      <c r="N10" s="104"/>
      <c r="O10" s="104"/>
      <c r="P10" s="104"/>
      <c r="Q10" s="104"/>
      <c r="R10" s="104"/>
      <c r="S10" s="104"/>
      <c r="U10" s="104"/>
      <c r="V10" s="104"/>
      <c r="W10" s="104"/>
      <c r="X10" s="104"/>
      <c r="Y10" s="104"/>
      <c r="Z10" s="104"/>
      <c r="AA10" s="104"/>
      <c r="AB10" s="104"/>
      <c r="AC10" s="104"/>
      <c r="AD10" s="104"/>
      <c r="AE10" s="104"/>
      <c r="AF10" s="104"/>
      <c r="AG10" s="99"/>
    </row>
    <row r="11" spans="1:38" ht="7.5" customHeight="1" thickBot="1" x14ac:dyDescent="0.3">
      <c r="A11" s="99"/>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99"/>
    </row>
    <row r="12" spans="1:38" ht="22.5" customHeight="1" thickBot="1" x14ac:dyDescent="0.3">
      <c r="A12" s="99"/>
      <c r="B12" s="236" t="s">
        <v>135</v>
      </c>
      <c r="C12" s="237"/>
      <c r="D12" s="237"/>
      <c r="E12" s="238"/>
      <c r="F12" s="327" t="str">
        <f>IF('Výpočty MSP'!C61&lt;2000,"Vyplňte předchozí buňky",'Výpočty MSP'!C61)</f>
        <v>Vyplňte předchozí buňky</v>
      </c>
      <c r="G12" s="327"/>
      <c r="H12" s="328"/>
      <c r="I12" s="270"/>
      <c r="J12" s="270"/>
      <c r="K12" s="270"/>
      <c r="L12" s="271"/>
      <c r="M12" s="213" t="str">
        <f>'Výpočty MSP'!A167</f>
        <v/>
      </c>
      <c r="N12" s="214"/>
      <c r="O12" s="214"/>
      <c r="P12" s="214"/>
      <c r="Q12" s="214"/>
      <c r="R12" s="214"/>
      <c r="S12" s="214"/>
      <c r="T12" s="214"/>
      <c r="U12" s="214"/>
      <c r="V12" s="214"/>
      <c r="W12" s="214"/>
      <c r="X12" s="214"/>
      <c r="Y12" s="214"/>
      <c r="Z12" s="214"/>
      <c r="AA12" s="214"/>
      <c r="AB12" s="214"/>
      <c r="AC12" s="214"/>
      <c r="AD12" s="214"/>
      <c r="AE12" s="214"/>
      <c r="AF12" s="214"/>
      <c r="AG12" s="214"/>
    </row>
    <row r="13" spans="1:38" ht="7.5" customHeight="1" thickBot="1" x14ac:dyDescent="0.3">
      <c r="A13" s="99"/>
      <c r="B13" s="102"/>
      <c r="C13" s="102"/>
      <c r="D13" s="102"/>
      <c r="E13" s="102"/>
      <c r="F13" s="102"/>
      <c r="G13" s="102"/>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99"/>
    </row>
    <row r="14" spans="1:38" ht="22.15" customHeight="1" thickBot="1" x14ac:dyDescent="0.3">
      <c r="A14" s="99"/>
      <c r="B14" s="236" t="s">
        <v>146</v>
      </c>
      <c r="C14" s="237"/>
      <c r="D14" s="237"/>
      <c r="E14" s="238"/>
      <c r="F14" s="327" t="str">
        <f>F12</f>
        <v>Vyplňte předchozí buňky</v>
      </c>
      <c r="G14" s="327"/>
      <c r="H14" s="328"/>
      <c r="I14" s="272"/>
      <c r="J14" s="270"/>
      <c r="K14" s="270"/>
      <c r="L14" s="271"/>
      <c r="M14" s="213" t="str">
        <f>'Výpočty MSP'!A171</f>
        <v/>
      </c>
      <c r="N14" s="214"/>
      <c r="O14" s="214"/>
      <c r="P14" s="214"/>
      <c r="Q14" s="214"/>
      <c r="R14" s="214"/>
      <c r="S14" s="214"/>
      <c r="T14" s="214"/>
      <c r="U14" s="214"/>
      <c r="V14" s="214"/>
      <c r="X14" s="104"/>
      <c r="Y14" s="104"/>
      <c r="Z14" s="104"/>
      <c r="AA14" s="104"/>
      <c r="AB14" s="104"/>
      <c r="AC14" s="104"/>
      <c r="AD14" s="104"/>
      <c r="AE14" s="104"/>
      <c r="AF14" s="104"/>
      <c r="AG14" s="99"/>
    </row>
    <row r="15" spans="1:38" ht="28.15" customHeight="1" thickBot="1" x14ac:dyDescent="0.3">
      <c r="A15" s="99"/>
      <c r="B15" s="99"/>
      <c r="C15" s="99"/>
      <c r="D15" s="99"/>
      <c r="E15" s="99"/>
      <c r="F15" s="99"/>
      <c r="G15" s="99"/>
      <c r="H15" s="99"/>
      <c r="I15" s="108"/>
      <c r="J15" s="108"/>
      <c r="K15" s="99"/>
      <c r="L15" s="99"/>
      <c r="M15" s="99"/>
      <c r="N15" s="109"/>
      <c r="O15" s="109"/>
      <c r="P15" s="110"/>
      <c r="Q15" s="110"/>
      <c r="R15" s="110"/>
      <c r="S15" s="110"/>
      <c r="T15" s="110"/>
      <c r="U15" s="99"/>
      <c r="V15" s="99"/>
      <c r="W15" s="99"/>
      <c r="X15" s="109"/>
      <c r="Y15" s="99"/>
      <c r="Z15" s="99"/>
      <c r="AA15" s="99"/>
      <c r="AB15" s="99"/>
      <c r="AC15" s="99"/>
      <c r="AD15" s="99"/>
      <c r="AE15" s="99"/>
      <c r="AF15" s="99"/>
      <c r="AG15" s="109"/>
      <c r="AK15" s="111"/>
      <c r="AL15" s="111"/>
    </row>
    <row r="16" spans="1:38" ht="39.6" customHeight="1" thickBot="1" x14ac:dyDescent="0.3">
      <c r="A16" s="99"/>
      <c r="B16" s="112"/>
      <c r="C16" s="112"/>
      <c r="D16" s="112"/>
      <c r="E16" s="112"/>
      <c r="F16" s="112"/>
      <c r="G16" s="112"/>
      <c r="H16" s="112"/>
      <c r="I16" s="113"/>
      <c r="J16" s="261" t="str">
        <f>PROHLÁŠENÍ!B11</f>
        <v>N</v>
      </c>
      <c r="K16" s="262"/>
      <c r="L16" s="262"/>
      <c r="M16" s="263"/>
      <c r="N16" s="114"/>
      <c r="O16" s="114"/>
      <c r="P16" s="115"/>
      <c r="Q16" s="115"/>
      <c r="R16" s="115"/>
      <c r="S16" s="115"/>
      <c r="T16" s="261" t="str">
        <f>PROHLÁŠENÍ!C11</f>
        <v>N-1</v>
      </c>
      <c r="U16" s="262"/>
      <c r="V16" s="262"/>
      <c r="W16" s="263"/>
      <c r="X16" s="114"/>
      <c r="Y16" s="112"/>
      <c r="Z16" s="112"/>
      <c r="AA16" s="112"/>
      <c r="AB16" s="112"/>
      <c r="AC16" s="261" t="str">
        <f>PROHLÁŠENÍ!D11</f>
        <v>N-2</v>
      </c>
      <c r="AD16" s="262"/>
      <c r="AE16" s="262"/>
      <c r="AF16" s="263"/>
      <c r="AG16" s="114"/>
      <c r="AH16" s="116"/>
      <c r="AI16" s="116"/>
      <c r="AJ16" s="116"/>
      <c r="AK16" s="117"/>
      <c r="AL16" s="111"/>
    </row>
    <row r="17" spans="1:40" ht="9.6" customHeight="1" thickBot="1" x14ac:dyDescent="0.25">
      <c r="A17" s="99"/>
      <c r="B17" s="112"/>
      <c r="C17" s="118"/>
      <c r="D17" s="118"/>
      <c r="E17" s="118"/>
      <c r="F17" s="118"/>
      <c r="G17" s="118"/>
      <c r="H17" s="118"/>
      <c r="I17" s="118"/>
      <c r="J17" s="118"/>
      <c r="K17" s="118"/>
      <c r="L17" s="118"/>
      <c r="M17" s="118"/>
      <c r="N17" s="118"/>
      <c r="O17" s="118"/>
      <c r="P17" s="118"/>
      <c r="Q17" s="118"/>
      <c r="R17" s="118"/>
      <c r="S17" s="118"/>
      <c r="T17" s="118"/>
      <c r="U17" s="118"/>
      <c r="V17" s="118"/>
      <c r="W17" s="118"/>
      <c r="Y17" s="118"/>
      <c r="Z17" s="118"/>
      <c r="AA17" s="118"/>
      <c r="AB17" s="118"/>
      <c r="AC17" s="118"/>
      <c r="AD17" s="118"/>
      <c r="AE17" s="118"/>
      <c r="AF17" s="118"/>
      <c r="AG17" s="114"/>
      <c r="AH17" s="116"/>
      <c r="AI17" s="116"/>
      <c r="AJ17" s="116"/>
      <c r="AK17" s="117"/>
      <c r="AL17" s="111"/>
    </row>
    <row r="18" spans="1:40" ht="51" customHeight="1" x14ac:dyDescent="0.25">
      <c r="A18" s="99"/>
      <c r="B18" s="241" t="s">
        <v>211</v>
      </c>
      <c r="C18" s="243"/>
      <c r="D18" s="243"/>
      <c r="E18" s="239"/>
      <c r="F18" s="239" t="s">
        <v>0</v>
      </c>
      <c r="G18"/>
      <c r="H18" s="112"/>
      <c r="I18" s="112"/>
      <c r="J18" s="220" t="s">
        <v>163</v>
      </c>
      <c r="K18" s="241" t="s">
        <v>154</v>
      </c>
      <c r="L18" s="220" t="s">
        <v>122</v>
      </c>
      <c r="M18" s="220" t="s">
        <v>123</v>
      </c>
      <c r="N18" s="112"/>
      <c r="O18" s="112"/>
      <c r="P18" s="112"/>
      <c r="Q18" s="112"/>
      <c r="R18" s="119"/>
      <c r="S18" s="119"/>
      <c r="T18" s="220" t="s">
        <v>116</v>
      </c>
      <c r="U18" s="220" t="str">
        <f>K18</f>
        <v>Počet zaměstnanců dle daňového přiznání</v>
      </c>
      <c r="V18" s="220" t="s">
        <v>122</v>
      </c>
      <c r="W18" s="220" t="s">
        <v>123</v>
      </c>
      <c r="X18" s="146"/>
      <c r="Y18" s="112"/>
      <c r="Z18" s="112"/>
      <c r="AA18" s="112"/>
      <c r="AB18" s="118"/>
      <c r="AC18" s="220" t="s">
        <v>117</v>
      </c>
      <c r="AD18" s="220" t="str">
        <f>U18</f>
        <v>Počet zaměstnanců dle daňového přiznání</v>
      </c>
      <c r="AE18" s="220" t="s">
        <v>122</v>
      </c>
      <c r="AF18" s="220" t="s">
        <v>123</v>
      </c>
      <c r="AG18" s="114"/>
      <c r="AH18" s="116"/>
      <c r="AI18" s="116"/>
      <c r="AJ18" s="116"/>
      <c r="AK18" s="116"/>
      <c r="AL18" s="111"/>
    </row>
    <row r="19" spans="1:40" ht="8.25" customHeight="1" thickBot="1" x14ac:dyDescent="0.3">
      <c r="A19" s="99"/>
      <c r="B19" s="244"/>
      <c r="C19" s="245"/>
      <c r="D19" s="245"/>
      <c r="E19" s="240"/>
      <c r="F19" s="240"/>
      <c r="G19"/>
      <c r="H19" s="112"/>
      <c r="I19" s="112"/>
      <c r="J19" s="221"/>
      <c r="K19" s="242"/>
      <c r="L19" s="221"/>
      <c r="M19" s="221"/>
      <c r="N19" s="112"/>
      <c r="O19" s="112"/>
      <c r="P19" s="112"/>
      <c r="Q19" s="112"/>
      <c r="R19" s="119"/>
      <c r="S19" s="119"/>
      <c r="T19" s="221"/>
      <c r="U19" s="221"/>
      <c r="V19" s="221"/>
      <c r="W19" s="221"/>
      <c r="X19" s="146"/>
      <c r="Y19" s="112"/>
      <c r="Z19" s="112"/>
      <c r="AA19" s="112"/>
      <c r="AB19" s="118"/>
      <c r="AC19" s="221"/>
      <c r="AD19" s="221"/>
      <c r="AE19" s="221"/>
      <c r="AF19" s="221"/>
      <c r="AG19" s="114"/>
      <c r="AH19" s="116"/>
      <c r="AI19" s="116"/>
      <c r="AJ19" s="116"/>
      <c r="AK19" s="116"/>
      <c r="AL19" s="111"/>
    </row>
    <row r="20" spans="1:40" ht="18.600000000000001" customHeight="1" thickBot="1" x14ac:dyDescent="0.3">
      <c r="A20" s="99"/>
      <c r="B20" s="246" t="str">
        <f>IF(I6="","Nejprve vyplňte všech 5 úvodních otázek",I6)</f>
        <v>Nejprve vyplňte všech 5 úvodních otázek</v>
      </c>
      <c r="C20" s="247"/>
      <c r="D20" s="247"/>
      <c r="E20" s="247"/>
      <c r="F20" s="142" t="str">
        <f>IF(I8="","",I8)</f>
        <v/>
      </c>
      <c r="G20"/>
      <c r="H20" s="112"/>
      <c r="I20" s="112"/>
      <c r="J20" s="180" t="str">
        <f>IF('Výpočty MSP'!A46=SKUPINA!I12,'Výpočty MSP'!C71,'Výpočty MSP'!C69)</f>
        <v>Automaticky</v>
      </c>
      <c r="K20" s="191"/>
      <c r="L20" s="192"/>
      <c r="M20" s="193"/>
      <c r="N20" s="112"/>
      <c r="O20" s="112"/>
      <c r="P20" s="112"/>
      <c r="Q20" s="112"/>
      <c r="R20" s="120"/>
      <c r="S20" s="120"/>
      <c r="T20" s="180" t="str">
        <f>IF(J20="Automaticky","Automaticky",J20-1)</f>
        <v>Automaticky</v>
      </c>
      <c r="U20" s="191"/>
      <c r="V20" s="192"/>
      <c r="W20" s="193"/>
      <c r="X20" s="135"/>
      <c r="Y20" s="112"/>
      <c r="Z20" s="112"/>
      <c r="AA20" s="112"/>
      <c r="AB20" s="118"/>
      <c r="AC20" s="180" t="str">
        <f>IF(J20="Automaticky","Automaticky",J20-2)</f>
        <v>Automaticky</v>
      </c>
      <c r="AD20" s="191"/>
      <c r="AE20" s="192"/>
      <c r="AF20" s="193"/>
      <c r="AG20" s="148"/>
      <c r="AH20" s="116"/>
      <c r="AI20" s="116"/>
      <c r="AJ20" s="116"/>
      <c r="AK20" s="116"/>
      <c r="AL20" s="111"/>
    </row>
    <row r="21" spans="1:40" s="107" customFormat="1" ht="9" customHeight="1" thickBot="1" x14ac:dyDescent="0.3">
      <c r="A21" s="121"/>
      <c r="B21" s="122"/>
      <c r="C21" s="122"/>
      <c r="D21" s="122"/>
      <c r="E21" s="123"/>
      <c r="F21" s="122"/>
      <c r="G21"/>
      <c r="H21" s="114"/>
      <c r="I21" s="123"/>
      <c r="J21" s="123"/>
      <c r="K21" s="114"/>
      <c r="L21" s="114"/>
      <c r="M21" s="114"/>
      <c r="N21" s="114"/>
      <c r="O21" s="123"/>
      <c r="P21" s="123"/>
      <c r="Q21" s="123"/>
      <c r="R21" s="123"/>
      <c r="S21" s="123"/>
      <c r="T21" s="123"/>
      <c r="U21" s="114"/>
      <c r="V21" s="114"/>
      <c r="W21" s="114"/>
      <c r="X21" s="146"/>
      <c r="Y21" s="123"/>
      <c r="Z21" s="123"/>
      <c r="AA21" s="123"/>
      <c r="AB21" s="123"/>
      <c r="AC21" s="123"/>
      <c r="AD21" s="114"/>
      <c r="AE21" s="114"/>
      <c r="AF21" s="114"/>
      <c r="AG21" s="114"/>
      <c r="AH21" s="124"/>
      <c r="AI21" s="124"/>
      <c r="AJ21" s="124"/>
      <c r="AK21" s="125"/>
    </row>
    <row r="22" spans="1:40" ht="38.25" customHeight="1" x14ac:dyDescent="0.25">
      <c r="A22" s="99"/>
      <c r="B22" s="248" t="s">
        <v>212</v>
      </c>
      <c r="C22" s="249"/>
      <c r="D22" s="249"/>
      <c r="E22" s="250"/>
      <c r="F22" s="254" t="s">
        <v>0</v>
      </c>
      <c r="G22"/>
      <c r="H22" s="112"/>
      <c r="I22" s="112"/>
      <c r="J22" s="220" t="str">
        <f>J18</f>
        <v>Rok posl. podaného daňového přiznání</v>
      </c>
      <c r="K22" s="256" t="str">
        <f>K18</f>
        <v>Počet zaměstnanců dle daňového přiznání</v>
      </c>
      <c r="L22" s="220" t="str">
        <f>L18</f>
        <v>Aktiva/
Majetek
v tis. CZK</v>
      </c>
      <c r="M22" s="220" t="str">
        <f>M18</f>
        <v>Obrat/
Příjmy
v tis. CZK</v>
      </c>
      <c r="N22" s="276"/>
      <c r="O22" s="112"/>
      <c r="P22" s="112"/>
      <c r="Q22" s="112"/>
      <c r="R22" s="112"/>
      <c r="S22" s="112"/>
      <c r="T22" s="220" t="str">
        <f>T18</f>
        <v>Rok - 1</v>
      </c>
      <c r="U22" s="220" t="str">
        <f>U18</f>
        <v>Počet zaměstnanců dle daňového přiznání</v>
      </c>
      <c r="V22" s="220" t="str">
        <f>V18</f>
        <v>Aktiva/
Majetek
v tis. CZK</v>
      </c>
      <c r="W22" s="234" t="str">
        <f>W18</f>
        <v>Obrat/
Příjmy
v tis. CZK</v>
      </c>
      <c r="X22" s="146"/>
      <c r="Y22" s="112"/>
      <c r="Z22" s="112"/>
      <c r="AA22" s="112"/>
      <c r="AB22" s="112"/>
      <c r="AC22" s="220" t="str">
        <f>AC18</f>
        <v>Rok - 2</v>
      </c>
      <c r="AD22" s="220" t="str">
        <f>AD18</f>
        <v>Počet zaměstnanců dle daňového přiznání</v>
      </c>
      <c r="AE22" s="220" t="str">
        <f>AE18</f>
        <v>Aktiva/
Majetek
v tis. CZK</v>
      </c>
      <c r="AF22" s="234" t="str">
        <f>AF18</f>
        <v>Obrat/
Příjmy
v tis. CZK</v>
      </c>
      <c r="AG22" s="119"/>
      <c r="AH22" s="116"/>
      <c r="AI22" s="116"/>
      <c r="AJ22" s="116"/>
      <c r="AK22" s="116"/>
    </row>
    <row r="23" spans="1:40" ht="36" customHeight="1" thickBot="1" x14ac:dyDescent="0.3">
      <c r="A23" s="99"/>
      <c r="B23" s="251"/>
      <c r="C23" s="252"/>
      <c r="D23" s="252"/>
      <c r="E23" s="253"/>
      <c r="F23" s="255"/>
      <c r="G23" s="198"/>
      <c r="H23" s="290" t="str">
        <f>'Výpočty MSP'!A157</f>
        <v/>
      </c>
      <c r="I23" s="112"/>
      <c r="J23" s="221"/>
      <c r="K23" s="257"/>
      <c r="L23" s="221"/>
      <c r="M23" s="221"/>
      <c r="N23" s="276"/>
      <c r="O23" s="112"/>
      <c r="P23" s="112"/>
      <c r="Q23" s="112"/>
      <c r="R23" s="112"/>
      <c r="S23" s="112"/>
      <c r="T23" s="221"/>
      <c r="U23" s="221"/>
      <c r="V23" s="221"/>
      <c r="W23" s="235"/>
      <c r="X23" s="112"/>
      <c r="Y23" s="112"/>
      <c r="Z23" s="112"/>
      <c r="AA23" s="112"/>
      <c r="AB23" s="112"/>
      <c r="AC23" s="221"/>
      <c r="AD23" s="221"/>
      <c r="AE23" s="221"/>
      <c r="AF23" s="235"/>
      <c r="AG23" s="119"/>
      <c r="AH23" s="116"/>
      <c r="AI23" s="116"/>
      <c r="AJ23" s="116"/>
      <c r="AK23" s="116"/>
    </row>
    <row r="24" spans="1:40" ht="18" customHeight="1" x14ac:dyDescent="0.25">
      <c r="A24" s="99"/>
      <c r="B24" s="225" t="s">
        <v>190</v>
      </c>
      <c r="C24" s="226"/>
      <c r="D24" s="226"/>
      <c r="E24" s="226"/>
      <c r="F24" s="227"/>
      <c r="G24" s="293" t="str">
        <f>'Výpočty MSP'!A156</f>
        <v/>
      </c>
      <c r="H24" s="290"/>
      <c r="I24" s="112"/>
      <c r="J24" s="273" t="s">
        <v>124</v>
      </c>
      <c r="K24" s="274"/>
      <c r="L24" s="274"/>
      <c r="M24" s="275"/>
      <c r="N24" s="115"/>
      <c r="O24" s="112"/>
      <c r="P24" s="112"/>
      <c r="Q24" s="112"/>
      <c r="R24" s="112"/>
      <c r="S24" s="112"/>
      <c r="T24" s="273" t="str">
        <f>J24</f>
        <v>Aktivní vazby</v>
      </c>
      <c r="U24" s="274"/>
      <c r="V24" s="274"/>
      <c r="W24" s="275"/>
      <c r="X24" s="112"/>
      <c r="Y24" s="112"/>
      <c r="Z24" s="112"/>
      <c r="AA24" s="112"/>
      <c r="AB24" s="112"/>
      <c r="AC24" s="273" t="str">
        <f>J24</f>
        <v>Aktivní vazby</v>
      </c>
      <c r="AD24" s="274"/>
      <c r="AE24" s="274"/>
      <c r="AF24" s="275"/>
      <c r="AG24" s="119"/>
      <c r="AH24" s="116"/>
      <c r="AI24" s="116"/>
      <c r="AJ24" s="116"/>
      <c r="AK24" s="116"/>
    </row>
    <row r="25" spans="1:40" ht="13.9" customHeight="1" x14ac:dyDescent="0.2">
      <c r="A25" s="99"/>
      <c r="B25" s="223"/>
      <c r="C25" s="224"/>
      <c r="D25" s="224"/>
      <c r="E25" s="224"/>
      <c r="F25" s="199"/>
      <c r="G25" s="293"/>
      <c r="H25" s="290"/>
      <c r="I25" s="112"/>
      <c r="J25" s="158"/>
      <c r="K25" s="184"/>
      <c r="L25" s="185"/>
      <c r="M25" s="186"/>
      <c r="N25" s="157"/>
      <c r="O25" s="112"/>
      <c r="P25" s="112"/>
      <c r="Q25" s="112"/>
      <c r="R25" s="112"/>
      <c r="S25" s="112"/>
      <c r="T25" s="162" t="str">
        <f>IF(J25&gt;2000,J25-1,"Automaticky")</f>
        <v>Automaticky</v>
      </c>
      <c r="U25" s="184"/>
      <c r="V25" s="185"/>
      <c r="W25" s="186"/>
      <c r="X25" s="105"/>
      <c r="Y25" s="112"/>
      <c r="Z25" s="112"/>
      <c r="AA25" s="112"/>
      <c r="AB25" s="112"/>
      <c r="AC25" s="162" t="str">
        <f>IF(J25&gt;2000,J25-2,"Automaticky")</f>
        <v>Automaticky</v>
      </c>
      <c r="AD25" s="184"/>
      <c r="AE25" s="185"/>
      <c r="AF25" s="186"/>
      <c r="AG25" s="149"/>
      <c r="AH25" s="126"/>
      <c r="AI25" s="126"/>
      <c r="AJ25" s="126"/>
      <c r="AK25" s="116"/>
      <c r="AL25" s="127"/>
      <c r="AM25" s="127"/>
      <c r="AN25" s="127"/>
    </row>
    <row r="26" spans="1:40" ht="13.9" customHeight="1" x14ac:dyDescent="0.2">
      <c r="A26" s="99"/>
      <c r="B26" s="223"/>
      <c r="C26" s="224"/>
      <c r="D26" s="224"/>
      <c r="E26" s="224"/>
      <c r="F26" s="199"/>
      <c r="G26" s="293"/>
      <c r="H26" s="290"/>
      <c r="I26" s="112"/>
      <c r="J26" s="158"/>
      <c r="K26" s="184"/>
      <c r="L26" s="185"/>
      <c r="M26" s="186"/>
      <c r="N26" s="157"/>
      <c r="O26" s="112"/>
      <c r="P26" s="112"/>
      <c r="Q26" s="112"/>
      <c r="R26" s="112"/>
      <c r="S26" s="112"/>
      <c r="T26" s="162" t="str">
        <f>IF(J26&gt;2000,J26-1,"")</f>
        <v/>
      </c>
      <c r="U26" s="184"/>
      <c r="V26" s="185"/>
      <c r="W26" s="186"/>
      <c r="X26" s="105"/>
      <c r="Y26" s="112"/>
      <c r="Z26" s="112"/>
      <c r="AA26" s="112"/>
      <c r="AB26" s="112"/>
      <c r="AC26" s="162" t="str">
        <f>IF(J26&gt;2000,J26-2,"")</f>
        <v/>
      </c>
      <c r="AD26" s="184"/>
      <c r="AE26" s="185"/>
      <c r="AF26" s="186"/>
      <c r="AG26" s="149"/>
      <c r="AH26" s="112"/>
      <c r="AI26" s="116"/>
      <c r="AJ26" s="116"/>
      <c r="AK26" s="116"/>
    </row>
    <row r="27" spans="1:40" ht="13.9" customHeight="1" x14ac:dyDescent="0.2">
      <c r="A27" s="99"/>
      <c r="B27" s="223"/>
      <c r="C27" s="224"/>
      <c r="D27" s="224"/>
      <c r="E27" s="224"/>
      <c r="F27" s="199"/>
      <c r="G27" s="293"/>
      <c r="H27" s="290"/>
      <c r="I27" s="112"/>
      <c r="J27" s="158"/>
      <c r="K27" s="184"/>
      <c r="L27" s="185"/>
      <c r="M27" s="186"/>
      <c r="N27" s="157"/>
      <c r="O27" s="112"/>
      <c r="P27" s="112"/>
      <c r="Q27" s="112"/>
      <c r="R27" s="112"/>
      <c r="S27" s="112"/>
      <c r="T27" s="162" t="str">
        <f>IF(J27&gt;2000,J27-1,"")</f>
        <v/>
      </c>
      <c r="U27" s="184"/>
      <c r="V27" s="185"/>
      <c r="W27" s="186"/>
      <c r="X27" s="105"/>
      <c r="Y27" s="112"/>
      <c r="Z27" s="112"/>
      <c r="AA27" s="112"/>
      <c r="AB27" s="112"/>
      <c r="AC27" s="162" t="str">
        <f>IF(J27&gt;2000,J27-2,"")</f>
        <v/>
      </c>
      <c r="AD27" s="184"/>
      <c r="AE27" s="185"/>
      <c r="AF27" s="186"/>
      <c r="AG27" s="149"/>
      <c r="AH27" s="112"/>
      <c r="AI27" s="116"/>
      <c r="AJ27" s="116"/>
      <c r="AK27" s="116"/>
    </row>
    <row r="28" spans="1:40" ht="13.9" customHeight="1" x14ac:dyDescent="0.2">
      <c r="A28" s="99"/>
      <c r="B28" s="223"/>
      <c r="C28" s="224"/>
      <c r="D28" s="224"/>
      <c r="E28" s="224"/>
      <c r="F28" s="199"/>
      <c r="G28" s="293"/>
      <c r="H28" s="290"/>
      <c r="I28" s="112"/>
      <c r="J28" s="158"/>
      <c r="K28" s="184"/>
      <c r="L28" s="185"/>
      <c r="M28" s="186"/>
      <c r="N28" s="157"/>
      <c r="O28" s="112"/>
      <c r="P28" s="112"/>
      <c r="Q28" s="112"/>
      <c r="R28" s="112"/>
      <c r="S28" s="112"/>
      <c r="T28" s="162" t="str">
        <f t="shared" ref="T28:T46" si="0">IF(J28&gt;2000,J28-1,"")</f>
        <v/>
      </c>
      <c r="U28" s="184"/>
      <c r="V28" s="185"/>
      <c r="W28" s="186"/>
      <c r="X28" s="105"/>
      <c r="Y28" s="112"/>
      <c r="Z28" s="112"/>
      <c r="AA28" s="112"/>
      <c r="AB28" s="112"/>
      <c r="AC28" s="162" t="str">
        <f t="shared" ref="AC28:AC46" si="1">IF(J28&gt;2000,J28-2,"")</f>
        <v/>
      </c>
      <c r="AD28" s="184"/>
      <c r="AE28" s="185"/>
      <c r="AF28" s="186"/>
      <c r="AG28" s="149"/>
      <c r="AH28" s="112"/>
      <c r="AI28" s="116"/>
      <c r="AJ28" s="116"/>
      <c r="AK28" s="116"/>
    </row>
    <row r="29" spans="1:40" ht="13.9" customHeight="1" x14ac:dyDescent="0.2">
      <c r="A29" s="99"/>
      <c r="B29" s="223"/>
      <c r="C29" s="224"/>
      <c r="D29" s="224"/>
      <c r="E29" s="224"/>
      <c r="F29" s="199"/>
      <c r="G29" s="293"/>
      <c r="H29" s="290"/>
      <c r="I29" s="112"/>
      <c r="J29" s="158"/>
      <c r="K29" s="184"/>
      <c r="L29" s="185"/>
      <c r="M29" s="186"/>
      <c r="N29" s="157"/>
      <c r="O29" s="112"/>
      <c r="P29" s="112"/>
      <c r="Q29" s="112"/>
      <c r="R29" s="112"/>
      <c r="S29" s="112"/>
      <c r="T29" s="162" t="str">
        <f t="shared" si="0"/>
        <v/>
      </c>
      <c r="U29" s="184"/>
      <c r="V29" s="185"/>
      <c r="W29" s="186"/>
      <c r="X29" s="105"/>
      <c r="Y29" s="112"/>
      <c r="Z29" s="112"/>
      <c r="AA29" s="112"/>
      <c r="AB29" s="112"/>
      <c r="AC29" s="162" t="str">
        <f t="shared" si="1"/>
        <v/>
      </c>
      <c r="AD29" s="184"/>
      <c r="AE29" s="185"/>
      <c r="AF29" s="186"/>
      <c r="AG29" s="149"/>
      <c r="AH29" s="112"/>
      <c r="AI29" s="116"/>
      <c r="AJ29" s="116"/>
      <c r="AK29" s="116"/>
    </row>
    <row r="30" spans="1:40" ht="13.9" customHeight="1" x14ac:dyDescent="0.2">
      <c r="A30" s="99"/>
      <c r="B30" s="223"/>
      <c r="C30" s="224"/>
      <c r="D30" s="224"/>
      <c r="E30" s="224"/>
      <c r="F30" s="199"/>
      <c r="G30" s="293"/>
      <c r="H30" s="290"/>
      <c r="I30" s="112"/>
      <c r="J30" s="158"/>
      <c r="K30" s="184"/>
      <c r="L30" s="185"/>
      <c r="M30" s="186"/>
      <c r="N30" s="157"/>
      <c r="O30" s="112"/>
      <c r="P30" s="112"/>
      <c r="Q30" s="112"/>
      <c r="R30" s="112"/>
      <c r="S30" s="112"/>
      <c r="T30" s="162" t="str">
        <f t="shared" si="0"/>
        <v/>
      </c>
      <c r="U30" s="184"/>
      <c r="V30" s="185"/>
      <c r="W30" s="186"/>
      <c r="X30" s="105"/>
      <c r="Y30" s="112"/>
      <c r="Z30" s="112"/>
      <c r="AA30" s="112"/>
      <c r="AB30" s="112"/>
      <c r="AC30" s="162" t="str">
        <f t="shared" si="1"/>
        <v/>
      </c>
      <c r="AD30" s="184"/>
      <c r="AE30" s="185"/>
      <c r="AF30" s="186"/>
      <c r="AG30" s="149"/>
      <c r="AH30" s="112"/>
      <c r="AI30" s="116"/>
      <c r="AJ30" s="116"/>
      <c r="AK30" s="116"/>
    </row>
    <row r="31" spans="1:40" ht="13.9" customHeight="1" x14ac:dyDescent="0.2">
      <c r="A31" s="99"/>
      <c r="B31" s="223"/>
      <c r="C31" s="224"/>
      <c r="D31" s="224"/>
      <c r="E31" s="224"/>
      <c r="F31" s="199"/>
      <c r="G31" s="293"/>
      <c r="H31" s="290"/>
      <c r="I31" s="112"/>
      <c r="J31" s="158"/>
      <c r="K31" s="184"/>
      <c r="L31" s="185"/>
      <c r="M31" s="186"/>
      <c r="N31" s="157"/>
      <c r="O31" s="112"/>
      <c r="P31" s="112"/>
      <c r="Q31" s="112"/>
      <c r="R31" s="112"/>
      <c r="S31" s="112"/>
      <c r="T31" s="162" t="str">
        <f t="shared" si="0"/>
        <v/>
      </c>
      <c r="U31" s="184"/>
      <c r="V31" s="185"/>
      <c r="W31" s="186"/>
      <c r="X31" s="105"/>
      <c r="Y31" s="112"/>
      <c r="Z31" s="112"/>
      <c r="AA31" s="112"/>
      <c r="AB31" s="112"/>
      <c r="AC31" s="162" t="str">
        <f t="shared" si="1"/>
        <v/>
      </c>
      <c r="AD31" s="184"/>
      <c r="AE31" s="185"/>
      <c r="AF31" s="186"/>
      <c r="AG31" s="149"/>
      <c r="AH31" s="112"/>
      <c r="AI31" s="116"/>
      <c r="AJ31" s="116"/>
      <c r="AK31" s="116"/>
    </row>
    <row r="32" spans="1:40" ht="13.9" customHeight="1" x14ac:dyDescent="0.2">
      <c r="A32" s="99"/>
      <c r="B32" s="223"/>
      <c r="C32" s="224"/>
      <c r="D32" s="224"/>
      <c r="E32" s="224"/>
      <c r="F32" s="199"/>
      <c r="G32" s="293"/>
      <c r="H32" s="290"/>
      <c r="I32" s="112"/>
      <c r="J32" s="158"/>
      <c r="K32" s="184"/>
      <c r="L32" s="185"/>
      <c r="M32" s="186"/>
      <c r="N32" s="157"/>
      <c r="O32" s="112"/>
      <c r="P32" s="112"/>
      <c r="Q32" s="112"/>
      <c r="R32" s="112"/>
      <c r="S32" s="112"/>
      <c r="T32" s="162" t="str">
        <f t="shared" si="0"/>
        <v/>
      </c>
      <c r="U32" s="184"/>
      <c r="V32" s="185"/>
      <c r="W32" s="186"/>
      <c r="X32" s="105"/>
      <c r="Y32" s="112"/>
      <c r="Z32" s="112"/>
      <c r="AA32" s="112"/>
      <c r="AB32" s="112"/>
      <c r="AC32" s="162" t="str">
        <f t="shared" si="1"/>
        <v/>
      </c>
      <c r="AD32" s="184"/>
      <c r="AE32" s="185"/>
      <c r="AF32" s="186"/>
      <c r="AG32" s="149"/>
      <c r="AH32" s="112"/>
      <c r="AI32" s="116"/>
      <c r="AJ32" s="116"/>
      <c r="AK32" s="116"/>
    </row>
    <row r="33" spans="1:37" ht="13.9" customHeight="1" x14ac:dyDescent="0.2">
      <c r="A33" s="99"/>
      <c r="B33" s="223"/>
      <c r="C33" s="224"/>
      <c r="D33" s="224"/>
      <c r="E33" s="224"/>
      <c r="F33" s="199"/>
      <c r="G33" s="293"/>
      <c r="H33" s="290"/>
      <c r="I33" s="112"/>
      <c r="J33" s="158"/>
      <c r="K33" s="184"/>
      <c r="L33" s="185"/>
      <c r="M33" s="186"/>
      <c r="N33" s="157"/>
      <c r="O33" s="112"/>
      <c r="P33" s="112"/>
      <c r="Q33" s="112"/>
      <c r="R33" s="112"/>
      <c r="S33" s="112"/>
      <c r="T33" s="162" t="str">
        <f t="shared" si="0"/>
        <v/>
      </c>
      <c r="U33" s="184"/>
      <c r="V33" s="185"/>
      <c r="W33" s="186"/>
      <c r="X33" s="105"/>
      <c r="Y33" s="112"/>
      <c r="Z33" s="112"/>
      <c r="AA33" s="112"/>
      <c r="AB33" s="112"/>
      <c r="AC33" s="162" t="str">
        <f t="shared" si="1"/>
        <v/>
      </c>
      <c r="AD33" s="184"/>
      <c r="AE33" s="185"/>
      <c r="AF33" s="186"/>
      <c r="AG33" s="149"/>
      <c r="AH33" s="112"/>
      <c r="AI33" s="116"/>
      <c r="AJ33" s="116"/>
      <c r="AK33" s="116"/>
    </row>
    <row r="34" spans="1:37" ht="13.9" customHeight="1" x14ac:dyDescent="0.2">
      <c r="A34" s="99"/>
      <c r="B34" s="223"/>
      <c r="C34" s="224"/>
      <c r="D34" s="224"/>
      <c r="E34" s="224"/>
      <c r="F34" s="199"/>
      <c r="G34" s="293"/>
      <c r="H34" s="290"/>
      <c r="I34" s="112"/>
      <c r="J34" s="158"/>
      <c r="K34" s="184"/>
      <c r="L34" s="185"/>
      <c r="M34" s="186"/>
      <c r="N34" s="157"/>
      <c r="O34" s="112"/>
      <c r="P34" s="112"/>
      <c r="Q34" s="112"/>
      <c r="R34" s="112"/>
      <c r="S34" s="112"/>
      <c r="T34" s="162" t="str">
        <f t="shared" si="0"/>
        <v/>
      </c>
      <c r="U34" s="184"/>
      <c r="V34" s="185"/>
      <c r="W34" s="186"/>
      <c r="X34" s="105"/>
      <c r="Y34" s="112"/>
      <c r="Z34" s="112"/>
      <c r="AA34" s="112"/>
      <c r="AB34" s="112"/>
      <c r="AC34" s="162" t="str">
        <f t="shared" si="1"/>
        <v/>
      </c>
      <c r="AD34" s="184"/>
      <c r="AE34" s="185"/>
      <c r="AF34" s="186"/>
      <c r="AG34" s="149"/>
      <c r="AH34" s="112"/>
      <c r="AI34" s="116"/>
      <c r="AJ34" s="116"/>
      <c r="AK34" s="116"/>
    </row>
    <row r="35" spans="1:37" ht="13.9" customHeight="1" x14ac:dyDescent="0.2">
      <c r="A35" s="99"/>
      <c r="B35" s="223"/>
      <c r="C35" s="224"/>
      <c r="D35" s="224"/>
      <c r="E35" s="224"/>
      <c r="F35" s="199"/>
      <c r="G35" s="293"/>
      <c r="H35" s="290"/>
      <c r="I35" s="112"/>
      <c r="J35" s="158"/>
      <c r="K35" s="184"/>
      <c r="L35" s="185"/>
      <c r="M35" s="186"/>
      <c r="N35" s="157"/>
      <c r="O35" s="112"/>
      <c r="P35" s="112"/>
      <c r="Q35" s="112"/>
      <c r="R35" s="112"/>
      <c r="S35" s="112"/>
      <c r="T35" s="162" t="str">
        <f t="shared" si="0"/>
        <v/>
      </c>
      <c r="U35" s="184"/>
      <c r="V35" s="185"/>
      <c r="W35" s="186"/>
      <c r="X35" s="105"/>
      <c r="Y35" s="112"/>
      <c r="Z35" s="112"/>
      <c r="AA35" s="112"/>
      <c r="AB35" s="112"/>
      <c r="AC35" s="162" t="str">
        <f t="shared" si="1"/>
        <v/>
      </c>
      <c r="AD35" s="184"/>
      <c r="AE35" s="185"/>
      <c r="AF35" s="186"/>
      <c r="AG35" s="149"/>
      <c r="AH35" s="112"/>
      <c r="AI35" s="116"/>
      <c r="AJ35" s="116"/>
      <c r="AK35" s="116"/>
    </row>
    <row r="36" spans="1:37" ht="13.9" customHeight="1" x14ac:dyDescent="0.2">
      <c r="A36" s="99"/>
      <c r="B36" s="223"/>
      <c r="C36" s="224"/>
      <c r="D36" s="224"/>
      <c r="E36" s="224"/>
      <c r="F36" s="199"/>
      <c r="G36" s="293"/>
      <c r="H36" s="290"/>
      <c r="I36" s="112"/>
      <c r="J36" s="158"/>
      <c r="K36" s="184"/>
      <c r="L36" s="185"/>
      <c r="M36" s="186"/>
      <c r="N36" s="157"/>
      <c r="O36" s="112"/>
      <c r="P36" s="112"/>
      <c r="Q36" s="112"/>
      <c r="R36" s="112"/>
      <c r="S36" s="112"/>
      <c r="T36" s="162" t="str">
        <f t="shared" si="0"/>
        <v/>
      </c>
      <c r="U36" s="184"/>
      <c r="V36" s="185"/>
      <c r="W36" s="186"/>
      <c r="X36" s="105"/>
      <c r="Y36" s="112"/>
      <c r="Z36" s="112"/>
      <c r="AA36" s="112"/>
      <c r="AB36" s="112"/>
      <c r="AC36" s="162" t="str">
        <f t="shared" si="1"/>
        <v/>
      </c>
      <c r="AD36" s="184"/>
      <c r="AE36" s="185"/>
      <c r="AF36" s="186"/>
      <c r="AG36" s="149"/>
      <c r="AH36" s="112"/>
      <c r="AI36" s="116"/>
      <c r="AJ36" s="116"/>
      <c r="AK36" s="116"/>
    </row>
    <row r="37" spans="1:37" ht="13.9" customHeight="1" x14ac:dyDescent="0.2">
      <c r="A37" s="99"/>
      <c r="B37" s="223"/>
      <c r="C37" s="224"/>
      <c r="D37" s="224"/>
      <c r="E37" s="224"/>
      <c r="F37" s="199"/>
      <c r="G37" s="293"/>
      <c r="H37" s="290"/>
      <c r="I37" s="112"/>
      <c r="J37" s="158"/>
      <c r="K37" s="184"/>
      <c r="L37" s="185"/>
      <c r="M37" s="186"/>
      <c r="N37" s="157"/>
      <c r="O37" s="112"/>
      <c r="P37" s="112"/>
      <c r="Q37" s="112"/>
      <c r="R37" s="112"/>
      <c r="S37" s="112"/>
      <c r="T37" s="162" t="str">
        <f t="shared" si="0"/>
        <v/>
      </c>
      <c r="U37" s="184"/>
      <c r="V37" s="185"/>
      <c r="W37" s="186"/>
      <c r="X37" s="105"/>
      <c r="Y37" s="112"/>
      <c r="Z37" s="112"/>
      <c r="AA37" s="112"/>
      <c r="AB37" s="112"/>
      <c r="AC37" s="162" t="str">
        <f t="shared" si="1"/>
        <v/>
      </c>
      <c r="AD37" s="184"/>
      <c r="AE37" s="185"/>
      <c r="AF37" s="186"/>
      <c r="AG37" s="149"/>
      <c r="AH37" s="112"/>
      <c r="AI37" s="116"/>
      <c r="AJ37" s="116"/>
      <c r="AK37" s="116"/>
    </row>
    <row r="38" spans="1:37" ht="13.9" customHeight="1" x14ac:dyDescent="0.2">
      <c r="A38" s="99"/>
      <c r="B38" s="223"/>
      <c r="C38" s="224"/>
      <c r="D38" s="224"/>
      <c r="E38" s="224"/>
      <c r="F38" s="199"/>
      <c r="G38" s="293"/>
      <c r="H38" s="290"/>
      <c r="I38" s="112"/>
      <c r="J38" s="158"/>
      <c r="K38" s="184"/>
      <c r="L38" s="185"/>
      <c r="M38" s="186"/>
      <c r="N38" s="157"/>
      <c r="O38" s="112"/>
      <c r="P38" s="112"/>
      <c r="Q38" s="112"/>
      <c r="R38" s="112"/>
      <c r="S38" s="112"/>
      <c r="T38" s="162" t="str">
        <f t="shared" si="0"/>
        <v/>
      </c>
      <c r="U38" s="184"/>
      <c r="V38" s="185"/>
      <c r="W38" s="186"/>
      <c r="X38" s="105"/>
      <c r="Y38" s="112"/>
      <c r="Z38" s="112"/>
      <c r="AA38" s="112"/>
      <c r="AB38" s="112"/>
      <c r="AC38" s="162" t="str">
        <f t="shared" si="1"/>
        <v/>
      </c>
      <c r="AD38" s="184"/>
      <c r="AE38" s="185"/>
      <c r="AF38" s="186"/>
      <c r="AG38" s="149"/>
      <c r="AH38" s="112"/>
      <c r="AI38" s="116"/>
      <c r="AJ38" s="116"/>
      <c r="AK38" s="116"/>
    </row>
    <row r="39" spans="1:37" ht="13.9" customHeight="1" x14ac:dyDescent="0.2">
      <c r="A39" s="99"/>
      <c r="B39" s="223"/>
      <c r="C39" s="224"/>
      <c r="D39" s="224"/>
      <c r="E39" s="224"/>
      <c r="F39" s="199"/>
      <c r="G39" s="293"/>
      <c r="H39" s="290"/>
      <c r="I39" s="112"/>
      <c r="J39" s="158"/>
      <c r="K39" s="184"/>
      <c r="L39" s="185"/>
      <c r="M39" s="186"/>
      <c r="N39" s="157"/>
      <c r="O39" s="112"/>
      <c r="P39" s="112"/>
      <c r="Q39" s="112"/>
      <c r="R39" s="112"/>
      <c r="S39" s="112"/>
      <c r="T39" s="162" t="str">
        <f t="shared" si="0"/>
        <v/>
      </c>
      <c r="U39" s="184"/>
      <c r="V39" s="185"/>
      <c r="W39" s="186"/>
      <c r="X39" s="105"/>
      <c r="Y39" s="112"/>
      <c r="Z39" s="112"/>
      <c r="AA39" s="112"/>
      <c r="AB39" s="112"/>
      <c r="AC39" s="162" t="str">
        <f t="shared" si="1"/>
        <v/>
      </c>
      <c r="AD39" s="184"/>
      <c r="AE39" s="185"/>
      <c r="AF39" s="186"/>
      <c r="AG39" s="149"/>
      <c r="AH39" s="112"/>
      <c r="AI39" s="116"/>
      <c r="AJ39" s="116"/>
      <c r="AK39" s="116"/>
    </row>
    <row r="40" spans="1:37" ht="13.9" customHeight="1" x14ac:dyDescent="0.2">
      <c r="A40" s="99"/>
      <c r="B40" s="223"/>
      <c r="C40" s="224"/>
      <c r="D40" s="224"/>
      <c r="E40" s="224"/>
      <c r="F40" s="199"/>
      <c r="G40" s="293"/>
      <c r="H40" s="290"/>
      <c r="I40" s="112"/>
      <c r="J40" s="158"/>
      <c r="K40" s="184"/>
      <c r="L40" s="185"/>
      <c r="M40" s="186"/>
      <c r="N40" s="157"/>
      <c r="O40" s="112"/>
      <c r="P40" s="112"/>
      <c r="Q40" s="112"/>
      <c r="R40" s="112"/>
      <c r="S40" s="112"/>
      <c r="T40" s="162" t="str">
        <f t="shared" si="0"/>
        <v/>
      </c>
      <c r="U40" s="184"/>
      <c r="V40" s="185"/>
      <c r="W40" s="186"/>
      <c r="X40" s="105"/>
      <c r="Y40" s="112"/>
      <c r="Z40" s="112"/>
      <c r="AA40" s="112"/>
      <c r="AB40" s="112"/>
      <c r="AC40" s="162" t="str">
        <f t="shared" si="1"/>
        <v/>
      </c>
      <c r="AD40" s="184"/>
      <c r="AE40" s="185"/>
      <c r="AF40" s="186"/>
      <c r="AG40" s="149"/>
      <c r="AH40" s="112"/>
      <c r="AI40" s="116"/>
      <c r="AJ40" s="116"/>
      <c r="AK40" s="116"/>
    </row>
    <row r="41" spans="1:37" ht="13.9" customHeight="1" x14ac:dyDescent="0.2">
      <c r="A41" s="99"/>
      <c r="B41" s="223"/>
      <c r="C41" s="224"/>
      <c r="D41" s="224"/>
      <c r="E41" s="224"/>
      <c r="F41" s="199"/>
      <c r="G41" s="293"/>
      <c r="H41" s="290"/>
      <c r="I41" s="112"/>
      <c r="J41" s="158"/>
      <c r="K41" s="184"/>
      <c r="L41" s="185"/>
      <c r="M41" s="186"/>
      <c r="N41" s="157"/>
      <c r="O41" s="112"/>
      <c r="P41" s="112"/>
      <c r="Q41" s="112"/>
      <c r="R41" s="112"/>
      <c r="S41" s="112"/>
      <c r="T41" s="162" t="str">
        <f t="shared" si="0"/>
        <v/>
      </c>
      <c r="U41" s="184"/>
      <c r="V41" s="185"/>
      <c r="W41" s="186"/>
      <c r="X41" s="105"/>
      <c r="Y41" s="112"/>
      <c r="Z41" s="112"/>
      <c r="AA41" s="112"/>
      <c r="AB41" s="112"/>
      <c r="AC41" s="162" t="str">
        <f t="shared" si="1"/>
        <v/>
      </c>
      <c r="AD41" s="184"/>
      <c r="AE41" s="185"/>
      <c r="AF41" s="186"/>
      <c r="AG41" s="149"/>
      <c r="AH41" s="112"/>
      <c r="AI41" s="116"/>
      <c r="AJ41" s="116"/>
      <c r="AK41" s="116"/>
    </row>
    <row r="42" spans="1:37" ht="13.9" customHeight="1" x14ac:dyDescent="0.2">
      <c r="A42" s="99"/>
      <c r="B42" s="223"/>
      <c r="C42" s="224"/>
      <c r="D42" s="224"/>
      <c r="E42" s="224"/>
      <c r="F42" s="199"/>
      <c r="G42" s="293"/>
      <c r="H42" s="290"/>
      <c r="I42" s="112"/>
      <c r="J42" s="158"/>
      <c r="K42" s="184"/>
      <c r="L42" s="185"/>
      <c r="M42" s="186"/>
      <c r="N42" s="157"/>
      <c r="O42" s="112"/>
      <c r="P42" s="112"/>
      <c r="Q42" s="112"/>
      <c r="R42" s="112"/>
      <c r="S42" s="112"/>
      <c r="T42" s="162" t="str">
        <f t="shared" si="0"/>
        <v/>
      </c>
      <c r="U42" s="184"/>
      <c r="V42" s="185"/>
      <c r="W42" s="186"/>
      <c r="X42" s="105"/>
      <c r="Y42" s="112"/>
      <c r="Z42" s="112"/>
      <c r="AA42" s="112"/>
      <c r="AB42" s="112"/>
      <c r="AC42" s="162" t="str">
        <f t="shared" si="1"/>
        <v/>
      </c>
      <c r="AD42" s="184"/>
      <c r="AE42" s="185"/>
      <c r="AF42" s="186"/>
      <c r="AG42" s="149"/>
      <c r="AH42" s="112"/>
      <c r="AI42" s="116"/>
      <c r="AJ42" s="116"/>
      <c r="AK42" s="116"/>
    </row>
    <row r="43" spans="1:37" ht="13.9" customHeight="1" x14ac:dyDescent="0.2">
      <c r="A43" s="99"/>
      <c r="B43" s="223"/>
      <c r="C43" s="224"/>
      <c r="D43" s="224"/>
      <c r="E43" s="224"/>
      <c r="F43" s="199"/>
      <c r="G43" s="293"/>
      <c r="H43" s="290"/>
      <c r="I43" s="112"/>
      <c r="J43" s="158"/>
      <c r="K43" s="184"/>
      <c r="L43" s="185"/>
      <c r="M43" s="186"/>
      <c r="N43" s="112"/>
      <c r="O43" s="112"/>
      <c r="P43" s="112"/>
      <c r="Q43" s="112"/>
      <c r="R43" s="112"/>
      <c r="S43" s="112"/>
      <c r="T43" s="162" t="str">
        <f t="shared" si="0"/>
        <v/>
      </c>
      <c r="U43" s="184"/>
      <c r="V43" s="185"/>
      <c r="W43" s="186"/>
      <c r="X43" s="105"/>
      <c r="Y43" s="112"/>
      <c r="Z43" s="112"/>
      <c r="AA43" s="112"/>
      <c r="AB43" s="112"/>
      <c r="AC43" s="162" t="str">
        <f t="shared" si="1"/>
        <v/>
      </c>
      <c r="AD43" s="184"/>
      <c r="AE43" s="185"/>
      <c r="AF43" s="186"/>
      <c r="AG43" s="149"/>
      <c r="AH43" s="112"/>
      <c r="AI43" s="116"/>
      <c r="AJ43" s="116"/>
      <c r="AK43" s="116"/>
    </row>
    <row r="44" spans="1:37" ht="13.9" customHeight="1" x14ac:dyDescent="0.2">
      <c r="A44" s="99"/>
      <c r="B44" s="223"/>
      <c r="C44" s="224"/>
      <c r="D44" s="224"/>
      <c r="E44" s="224"/>
      <c r="F44" s="199"/>
      <c r="G44" s="293"/>
      <c r="H44" s="290"/>
      <c r="I44" s="112"/>
      <c r="J44" s="158"/>
      <c r="K44" s="184"/>
      <c r="L44" s="185"/>
      <c r="M44" s="186"/>
      <c r="N44" s="112"/>
      <c r="O44" s="112"/>
      <c r="P44" s="112"/>
      <c r="Q44" s="112"/>
      <c r="R44" s="112"/>
      <c r="S44" s="112"/>
      <c r="T44" s="162" t="str">
        <f t="shared" si="0"/>
        <v/>
      </c>
      <c r="U44" s="184"/>
      <c r="V44" s="185"/>
      <c r="W44" s="186"/>
      <c r="X44" s="105"/>
      <c r="Y44" s="112"/>
      <c r="Z44" s="112"/>
      <c r="AA44" s="112"/>
      <c r="AB44" s="112"/>
      <c r="AC44" s="162" t="str">
        <f t="shared" si="1"/>
        <v/>
      </c>
      <c r="AD44" s="184"/>
      <c r="AE44" s="185"/>
      <c r="AF44" s="186"/>
      <c r="AG44" s="149"/>
      <c r="AH44" s="112"/>
      <c r="AI44" s="116"/>
      <c r="AJ44" s="116"/>
      <c r="AK44" s="116"/>
    </row>
    <row r="45" spans="1:37" ht="13.9" customHeight="1" x14ac:dyDescent="0.2">
      <c r="A45" s="99"/>
      <c r="B45" s="223"/>
      <c r="C45" s="224"/>
      <c r="D45" s="224"/>
      <c r="E45" s="224"/>
      <c r="F45" s="199"/>
      <c r="G45" s="293"/>
      <c r="H45" s="290"/>
      <c r="I45" s="112"/>
      <c r="J45" s="158"/>
      <c r="K45" s="184"/>
      <c r="L45" s="185"/>
      <c r="M45" s="186"/>
      <c r="N45" s="112"/>
      <c r="O45" s="112"/>
      <c r="P45" s="112"/>
      <c r="Q45" s="112"/>
      <c r="R45" s="112"/>
      <c r="S45" s="112"/>
      <c r="T45" s="162" t="str">
        <f t="shared" si="0"/>
        <v/>
      </c>
      <c r="U45" s="184"/>
      <c r="V45" s="185"/>
      <c r="W45" s="186"/>
      <c r="X45" s="105"/>
      <c r="Y45" s="112"/>
      <c r="Z45" s="112"/>
      <c r="AA45" s="112"/>
      <c r="AB45" s="112"/>
      <c r="AC45" s="162" t="str">
        <f t="shared" si="1"/>
        <v/>
      </c>
      <c r="AD45" s="184"/>
      <c r="AE45" s="185"/>
      <c r="AF45" s="186"/>
      <c r="AG45" s="149"/>
      <c r="AH45" s="112"/>
      <c r="AI45" s="116"/>
      <c r="AJ45" s="116"/>
      <c r="AK45" s="116"/>
    </row>
    <row r="46" spans="1:37" ht="13.9" customHeight="1" x14ac:dyDescent="0.2">
      <c r="A46" s="99"/>
      <c r="B46" s="223"/>
      <c r="C46" s="224"/>
      <c r="D46" s="224"/>
      <c r="E46" s="224"/>
      <c r="F46" s="199"/>
      <c r="G46" s="293"/>
      <c r="H46" s="290"/>
      <c r="I46" s="112"/>
      <c r="J46" s="158"/>
      <c r="K46" s="184"/>
      <c r="L46" s="185"/>
      <c r="M46" s="186"/>
      <c r="N46" s="112"/>
      <c r="O46" s="112"/>
      <c r="P46" s="112"/>
      <c r="Q46" s="112"/>
      <c r="R46" s="112"/>
      <c r="S46" s="112"/>
      <c r="T46" s="162" t="str">
        <f t="shared" si="0"/>
        <v/>
      </c>
      <c r="U46" s="184"/>
      <c r="V46" s="185"/>
      <c r="W46" s="186"/>
      <c r="X46" s="105"/>
      <c r="Y46" s="112"/>
      <c r="Z46" s="112"/>
      <c r="AA46" s="112"/>
      <c r="AB46" s="112"/>
      <c r="AC46" s="162" t="str">
        <f t="shared" si="1"/>
        <v/>
      </c>
      <c r="AD46" s="184"/>
      <c r="AE46" s="185"/>
      <c r="AF46" s="186"/>
      <c r="AG46" s="149"/>
      <c r="AH46" s="112"/>
      <c r="AI46" s="116"/>
      <c r="AJ46" s="116"/>
      <c r="AK46" s="116"/>
    </row>
    <row r="47" spans="1:37" ht="18" customHeight="1" x14ac:dyDescent="0.2">
      <c r="A47" s="99"/>
      <c r="B47" s="160" t="s">
        <v>115</v>
      </c>
      <c r="C47" s="151" t="str">
        <f>IF(I10="","",'Výpočty MSP'!C53)</f>
        <v/>
      </c>
      <c r="D47" s="153" t="s">
        <v>112</v>
      </c>
      <c r="E47" s="151" t="str">
        <f>'Výpočty MSP'!C48</f>
        <v/>
      </c>
      <c r="F47" s="161"/>
      <c r="G47" s="293"/>
      <c r="H47" s="290"/>
      <c r="I47" s="112"/>
      <c r="J47" s="277" t="s">
        <v>126</v>
      </c>
      <c r="K47" s="278"/>
      <c r="L47" s="278"/>
      <c r="M47" s="279"/>
      <c r="N47" s="112"/>
      <c r="O47" s="128"/>
      <c r="P47" s="112"/>
      <c r="Q47" s="112"/>
      <c r="R47" s="112"/>
      <c r="S47" s="112"/>
      <c r="T47" s="277" t="str">
        <f>J47</f>
        <v>Přerušené vazby</v>
      </c>
      <c r="U47" s="278"/>
      <c r="V47" s="278"/>
      <c r="W47" s="279"/>
      <c r="X47" s="118"/>
      <c r="Y47" s="112"/>
      <c r="Z47" s="112"/>
      <c r="AA47" s="112"/>
      <c r="AB47" s="112"/>
      <c r="AC47" s="277" t="str">
        <f>J47</f>
        <v>Přerušené vazby</v>
      </c>
      <c r="AD47" s="278"/>
      <c r="AE47" s="278"/>
      <c r="AF47" s="279"/>
      <c r="AG47" s="120"/>
      <c r="AH47" s="112"/>
      <c r="AI47" s="116"/>
      <c r="AJ47" s="116"/>
      <c r="AK47" s="116"/>
    </row>
    <row r="48" spans="1:37" ht="13.9" customHeight="1" x14ac:dyDescent="0.2">
      <c r="A48" s="99"/>
      <c r="B48" s="223"/>
      <c r="C48" s="224"/>
      <c r="D48" s="224"/>
      <c r="E48" s="224"/>
      <c r="F48" s="199"/>
      <c r="G48" s="293"/>
      <c r="H48" s="290"/>
      <c r="I48" s="112"/>
      <c r="J48" s="158"/>
      <c r="K48" s="184"/>
      <c r="L48" s="185"/>
      <c r="M48" s="186"/>
      <c r="N48" s="112"/>
      <c r="O48" s="112"/>
      <c r="P48" s="112"/>
      <c r="Q48" s="112"/>
      <c r="R48" s="112"/>
      <c r="S48" s="112"/>
      <c r="T48" s="162" t="str">
        <f>IF(J48&gt;2000,J48-1,"Automaticky")</f>
        <v>Automaticky</v>
      </c>
      <c r="U48" s="184"/>
      <c r="V48" s="185"/>
      <c r="W48" s="186"/>
      <c r="X48" s="105"/>
      <c r="Y48" s="112"/>
      <c r="Z48" s="112"/>
      <c r="AA48" s="112"/>
      <c r="AB48" s="112"/>
      <c r="AC48" s="162" t="str">
        <f>IF(J48&gt;2000,J48-2,"Automaticky")</f>
        <v>Automaticky</v>
      </c>
      <c r="AD48" s="184"/>
      <c r="AE48" s="185"/>
      <c r="AF48" s="186"/>
      <c r="AG48" s="149"/>
      <c r="AH48" s="112"/>
      <c r="AI48" s="116"/>
      <c r="AJ48" s="116"/>
      <c r="AK48" s="116"/>
    </row>
    <row r="49" spans="1:37" ht="13.9" customHeight="1" x14ac:dyDescent="0.2">
      <c r="A49" s="99"/>
      <c r="B49" s="223"/>
      <c r="C49" s="224"/>
      <c r="D49" s="224"/>
      <c r="E49" s="224"/>
      <c r="F49" s="199"/>
      <c r="G49" s="293"/>
      <c r="H49" s="290"/>
      <c r="I49" s="112"/>
      <c r="J49" s="158"/>
      <c r="K49" s="184"/>
      <c r="L49" s="185"/>
      <c r="M49" s="186"/>
      <c r="N49" s="112"/>
      <c r="O49" s="112"/>
      <c r="P49" s="112"/>
      <c r="Q49" s="112"/>
      <c r="R49" s="112"/>
      <c r="S49" s="112"/>
      <c r="T49" s="162" t="str">
        <f>IF(J49&gt;2000,J49-1,"")</f>
        <v/>
      </c>
      <c r="U49" s="184"/>
      <c r="V49" s="185"/>
      <c r="W49" s="186"/>
      <c r="X49" s="105"/>
      <c r="Y49" s="112"/>
      <c r="Z49" s="112"/>
      <c r="AA49" s="112"/>
      <c r="AB49" s="112"/>
      <c r="AC49" s="162" t="str">
        <f t="shared" ref="AC49:AC53" si="2">IF(J49&gt;2000,J49-2,"")</f>
        <v/>
      </c>
      <c r="AD49" s="184"/>
      <c r="AE49" s="185"/>
      <c r="AF49" s="186"/>
      <c r="AG49" s="149"/>
      <c r="AH49" s="112"/>
      <c r="AI49" s="116"/>
      <c r="AJ49" s="116"/>
      <c r="AK49" s="116"/>
    </row>
    <row r="50" spans="1:37" ht="13.9" customHeight="1" x14ac:dyDescent="0.2">
      <c r="A50" s="99"/>
      <c r="B50" s="223"/>
      <c r="C50" s="224"/>
      <c r="D50" s="224"/>
      <c r="E50" s="224"/>
      <c r="F50" s="199"/>
      <c r="G50" s="198"/>
      <c r="H50" s="290"/>
      <c r="I50" s="112"/>
      <c r="J50" s="158"/>
      <c r="K50" s="184"/>
      <c r="L50" s="185"/>
      <c r="M50" s="186"/>
      <c r="N50" s="112"/>
      <c r="O50" s="112"/>
      <c r="P50" s="112"/>
      <c r="Q50" s="112"/>
      <c r="R50" s="112"/>
      <c r="S50" s="112"/>
      <c r="T50" s="162" t="str">
        <f t="shared" ref="T50:T53" si="3">IF(J50&gt;2000,J50-1,"")</f>
        <v/>
      </c>
      <c r="U50" s="184"/>
      <c r="V50" s="185"/>
      <c r="W50" s="186"/>
      <c r="X50" s="105"/>
      <c r="Y50" s="112"/>
      <c r="Z50" s="112"/>
      <c r="AA50" s="112"/>
      <c r="AB50" s="112"/>
      <c r="AC50" s="162" t="str">
        <f t="shared" si="2"/>
        <v/>
      </c>
      <c r="AD50" s="184"/>
      <c r="AE50" s="185"/>
      <c r="AF50" s="186"/>
      <c r="AG50" s="149"/>
      <c r="AH50" s="112"/>
      <c r="AI50" s="116"/>
      <c r="AJ50" s="116"/>
      <c r="AK50" s="116"/>
    </row>
    <row r="51" spans="1:37" ht="13.9" customHeight="1" x14ac:dyDescent="0.2">
      <c r="A51" s="99"/>
      <c r="B51" s="223"/>
      <c r="C51" s="224"/>
      <c r="D51" s="224"/>
      <c r="E51" s="224"/>
      <c r="F51" s="199"/>
      <c r="G51" s="198"/>
      <c r="H51" s="290"/>
      <c r="I51" s="112"/>
      <c r="J51" s="158"/>
      <c r="K51" s="184"/>
      <c r="L51" s="185"/>
      <c r="M51" s="186"/>
      <c r="N51" s="112"/>
      <c r="O51" s="112"/>
      <c r="P51" s="112"/>
      <c r="Q51" s="112"/>
      <c r="R51" s="112"/>
      <c r="S51" s="112"/>
      <c r="T51" s="162" t="str">
        <f t="shared" si="3"/>
        <v/>
      </c>
      <c r="U51" s="184"/>
      <c r="V51" s="185"/>
      <c r="W51" s="186"/>
      <c r="X51" s="105"/>
      <c r="Y51" s="112"/>
      <c r="Z51" s="112"/>
      <c r="AA51" s="112"/>
      <c r="AB51" s="112"/>
      <c r="AC51" s="162" t="str">
        <f t="shared" si="2"/>
        <v/>
      </c>
      <c r="AD51" s="184"/>
      <c r="AE51" s="185"/>
      <c r="AF51" s="186"/>
      <c r="AG51" s="149"/>
      <c r="AH51" s="112"/>
      <c r="AI51" s="116"/>
      <c r="AJ51" s="116"/>
      <c r="AK51" s="116"/>
    </row>
    <row r="52" spans="1:37" ht="13.9" customHeight="1" x14ac:dyDescent="0.2">
      <c r="A52" s="99"/>
      <c r="B52" s="223"/>
      <c r="C52" s="224"/>
      <c r="D52" s="224"/>
      <c r="E52" s="224"/>
      <c r="F52" s="199"/>
      <c r="G52" s="198"/>
      <c r="H52" s="290"/>
      <c r="I52" s="112"/>
      <c r="J52" s="158"/>
      <c r="K52" s="184"/>
      <c r="L52" s="185"/>
      <c r="M52" s="186"/>
      <c r="N52" s="112"/>
      <c r="O52" s="112"/>
      <c r="P52" s="112"/>
      <c r="Q52" s="112"/>
      <c r="R52" s="112"/>
      <c r="S52" s="112"/>
      <c r="T52" s="162" t="str">
        <f>IF(J52&gt;2000,J52-1,"")</f>
        <v/>
      </c>
      <c r="U52" s="184"/>
      <c r="V52" s="185"/>
      <c r="W52" s="186"/>
      <c r="X52" s="105"/>
      <c r="Y52" s="112"/>
      <c r="Z52" s="112"/>
      <c r="AA52" s="112"/>
      <c r="AB52" s="112"/>
      <c r="AC52" s="162" t="str">
        <f>IF(J52&gt;2000,J52-1,"")</f>
        <v/>
      </c>
      <c r="AD52" s="184"/>
      <c r="AE52" s="185"/>
      <c r="AF52" s="186"/>
      <c r="AG52" s="149"/>
      <c r="AH52" s="112"/>
      <c r="AI52" s="116"/>
      <c r="AJ52" s="116"/>
      <c r="AK52" s="116"/>
    </row>
    <row r="53" spans="1:37" ht="13.9" customHeight="1" thickBot="1" x14ac:dyDescent="0.25">
      <c r="A53" s="99"/>
      <c r="B53" s="315"/>
      <c r="C53" s="316"/>
      <c r="D53" s="316"/>
      <c r="E53" s="316"/>
      <c r="F53" s="200"/>
      <c r="G53" s="198"/>
      <c r="H53" s="290"/>
      <c r="I53" s="112"/>
      <c r="J53" s="159"/>
      <c r="K53" s="188"/>
      <c r="L53" s="189"/>
      <c r="M53" s="190"/>
      <c r="N53" s="112"/>
      <c r="O53" s="112"/>
      <c r="P53" s="112"/>
      <c r="Q53" s="112"/>
      <c r="R53" s="112"/>
      <c r="S53" s="112"/>
      <c r="T53" s="163" t="str">
        <f t="shared" si="3"/>
        <v/>
      </c>
      <c r="U53" s="188"/>
      <c r="V53" s="189"/>
      <c r="W53" s="190"/>
      <c r="X53" s="105"/>
      <c r="Y53" s="112"/>
      <c r="Z53" s="112"/>
      <c r="AA53" s="112"/>
      <c r="AB53" s="112"/>
      <c r="AC53" s="163" t="str">
        <f t="shared" si="2"/>
        <v/>
      </c>
      <c r="AD53" s="188"/>
      <c r="AE53" s="189"/>
      <c r="AF53" s="190"/>
      <c r="AG53" s="149"/>
      <c r="AH53" s="112"/>
      <c r="AI53" s="116"/>
      <c r="AJ53" s="116"/>
      <c r="AK53" s="116"/>
    </row>
    <row r="54" spans="1:37" s="131" customFormat="1" ht="13.5" customHeight="1" thickBot="1" x14ac:dyDescent="0.3">
      <c r="A54" s="103"/>
      <c r="B54" s="118"/>
      <c r="C54" s="112"/>
      <c r="D54" s="129"/>
      <c r="E54" s="118"/>
      <c r="F54" s="123"/>
      <c r="G54"/>
      <c r="H54" s="118"/>
      <c r="I54" s="112"/>
      <c r="J54" s="112"/>
      <c r="K54" s="187"/>
      <c r="L54" s="187"/>
      <c r="M54" s="187"/>
      <c r="N54" s="118"/>
      <c r="O54" s="118"/>
      <c r="P54" s="118"/>
      <c r="Q54" s="118"/>
      <c r="R54" s="118"/>
      <c r="S54" s="118"/>
      <c r="T54" s="118"/>
      <c r="U54" s="118"/>
      <c r="V54" s="118"/>
      <c r="W54" s="118"/>
      <c r="X54" s="118"/>
      <c r="Y54" s="118"/>
      <c r="Z54" s="118"/>
      <c r="AA54" s="118"/>
      <c r="AB54" s="118"/>
      <c r="AC54" s="118"/>
      <c r="AD54" s="118"/>
      <c r="AE54" s="118"/>
      <c r="AF54" s="118"/>
      <c r="AG54" s="118"/>
      <c r="AH54" s="130"/>
      <c r="AI54" s="130"/>
      <c r="AJ54" s="130"/>
      <c r="AK54" s="130"/>
    </row>
    <row r="55" spans="1:37" ht="38.25" customHeight="1" x14ac:dyDescent="0.25">
      <c r="A55" s="99"/>
      <c r="B55" s="300" t="s">
        <v>213</v>
      </c>
      <c r="C55" s="243"/>
      <c r="D55" s="243"/>
      <c r="E55" s="239"/>
      <c r="F55" s="228" t="s">
        <v>0</v>
      </c>
      <c r="G55"/>
      <c r="H55" s="211"/>
      <c r="I55" s="112"/>
      <c r="J55" s="220" t="str">
        <f>J22</f>
        <v>Rok posl. podaného daňového přiznání</v>
      </c>
      <c r="K55" s="220" t="s">
        <v>155</v>
      </c>
      <c r="L55" s="220" t="str">
        <f>L22</f>
        <v>Aktiva/
Majetek
v tis. CZK</v>
      </c>
      <c r="M55" s="234" t="str">
        <f>M22</f>
        <v>Obrat/
Příjmy
v tis. CZK</v>
      </c>
      <c r="N55" s="220" t="s">
        <v>151</v>
      </c>
      <c r="O55" s="112"/>
      <c r="P55" s="112"/>
      <c r="Q55" s="112"/>
      <c r="R55" s="112"/>
      <c r="S55" s="112"/>
      <c r="T55" s="220" t="str">
        <f>T22</f>
        <v>Rok - 1</v>
      </c>
      <c r="U55" s="220" t="str">
        <f>K55</f>
        <v>Počet zaměstnanců dle daňového příznání</v>
      </c>
      <c r="V55" s="220" t="str">
        <f>L55</f>
        <v>Aktiva/
Majetek
v tis. CZK</v>
      </c>
      <c r="W55" s="234" t="str">
        <f>M55</f>
        <v>Obrat/
Příjmy
v tis. CZK</v>
      </c>
      <c r="X55" s="220" t="str">
        <f>N55</f>
        <v>Podíl          25 - 50 % včetně</v>
      </c>
      <c r="Y55" s="112"/>
      <c r="Z55" s="112"/>
      <c r="AA55" s="112"/>
      <c r="AB55" s="112"/>
      <c r="AC55" s="220" t="str">
        <f>AC22</f>
        <v>Rok - 2</v>
      </c>
      <c r="AD55" s="220" t="str">
        <f>K55</f>
        <v>Počet zaměstnanců dle daňového příznání</v>
      </c>
      <c r="AE55" s="220" t="str">
        <f>L55</f>
        <v>Aktiva/
Majetek
v tis. CZK</v>
      </c>
      <c r="AF55" s="234" t="str">
        <f>M55</f>
        <v>Obrat/
Příjmy
v tis. CZK</v>
      </c>
      <c r="AG55" s="220" t="str">
        <f>N55</f>
        <v>Podíl          25 - 50 % včetně</v>
      </c>
      <c r="AH55" s="112"/>
      <c r="AI55" s="116"/>
      <c r="AJ55" s="116"/>
      <c r="AK55" s="116"/>
    </row>
    <row r="56" spans="1:37" ht="32.25" customHeight="1" thickBot="1" x14ac:dyDescent="0.3">
      <c r="A56" s="99"/>
      <c r="B56" s="301"/>
      <c r="C56" s="302"/>
      <c r="D56" s="302"/>
      <c r="E56" s="303"/>
      <c r="F56" s="229"/>
      <c r="G56"/>
      <c r="H56" s="211"/>
      <c r="I56" s="112"/>
      <c r="J56" s="221"/>
      <c r="K56" s="221"/>
      <c r="L56" s="221"/>
      <c r="M56" s="235"/>
      <c r="N56" s="221"/>
      <c r="O56" s="112"/>
      <c r="P56" s="112"/>
      <c r="Q56" s="112"/>
      <c r="R56" s="112"/>
      <c r="S56" s="112"/>
      <c r="T56" s="221"/>
      <c r="U56" s="221"/>
      <c r="V56" s="221"/>
      <c r="W56" s="235"/>
      <c r="X56" s="221"/>
      <c r="Y56" s="112"/>
      <c r="Z56" s="112"/>
      <c r="AA56" s="112"/>
      <c r="AB56" s="112"/>
      <c r="AC56" s="221"/>
      <c r="AD56" s="221"/>
      <c r="AE56" s="221"/>
      <c r="AF56" s="235"/>
      <c r="AG56" s="221"/>
      <c r="AH56" s="112"/>
      <c r="AI56" s="116"/>
      <c r="AJ56" s="116"/>
      <c r="AK56" s="116"/>
    </row>
    <row r="57" spans="1:37" ht="18" customHeight="1" x14ac:dyDescent="0.25">
      <c r="A57" s="99"/>
      <c r="B57" s="225" t="str">
        <f>B24</f>
        <v xml:space="preserve">Aktivní vazby ke dni vyplnění Prohlášení      </v>
      </c>
      <c r="C57" s="226"/>
      <c r="D57" s="226"/>
      <c r="E57" s="226"/>
      <c r="F57" s="227"/>
      <c r="G57" s="293" t="str">
        <f>'Výpočty MSP'!A158</f>
        <v/>
      </c>
      <c r="H57" s="290" t="str">
        <f>'Výpočty MSP'!A159</f>
        <v/>
      </c>
      <c r="I57" s="112"/>
      <c r="J57" s="273" t="str">
        <f>J24</f>
        <v>Aktivní vazby</v>
      </c>
      <c r="K57" s="274"/>
      <c r="L57" s="274"/>
      <c r="M57" s="274"/>
      <c r="N57" s="275"/>
      <c r="O57" s="112"/>
      <c r="P57" s="112"/>
      <c r="Q57" s="112"/>
      <c r="R57" s="112"/>
      <c r="S57" s="112"/>
      <c r="T57" s="273" t="str">
        <f>J57</f>
        <v>Aktivní vazby</v>
      </c>
      <c r="U57" s="274"/>
      <c r="V57" s="274"/>
      <c r="W57" s="274"/>
      <c r="X57" s="275"/>
      <c r="Y57" s="112"/>
      <c r="Z57" s="112"/>
      <c r="AA57" s="112"/>
      <c r="AB57" s="112"/>
      <c r="AC57" s="273" t="str">
        <f>J57</f>
        <v>Aktivní vazby</v>
      </c>
      <c r="AD57" s="274"/>
      <c r="AE57" s="274"/>
      <c r="AF57" s="274"/>
      <c r="AG57" s="275"/>
      <c r="AH57" s="112"/>
      <c r="AI57" s="116"/>
      <c r="AJ57" s="116"/>
      <c r="AK57" s="116"/>
    </row>
    <row r="58" spans="1:37" ht="14.25" customHeight="1" x14ac:dyDescent="0.25">
      <c r="A58" s="99"/>
      <c r="B58" s="223"/>
      <c r="C58" s="224"/>
      <c r="D58" s="224"/>
      <c r="E58" s="224"/>
      <c r="F58" s="199"/>
      <c r="G58" s="293"/>
      <c r="H58" s="290"/>
      <c r="I58" s="112"/>
      <c r="J58" s="158"/>
      <c r="K58" s="184"/>
      <c r="L58" s="185"/>
      <c r="M58" s="185"/>
      <c r="N58" s="164"/>
      <c r="O58" s="112"/>
      <c r="P58" s="112">
        <f t="shared" ref="P58:P72" si="4">K58*N58/100</f>
        <v>0</v>
      </c>
      <c r="Q58" s="112">
        <f t="shared" ref="Q58:Q72" si="5">L58*N58/100</f>
        <v>0</v>
      </c>
      <c r="R58" s="112">
        <f t="shared" ref="R58:R72" si="6">M58*N58/100</f>
        <v>0</v>
      </c>
      <c r="S58" s="112"/>
      <c r="T58" s="162" t="str">
        <f>IF(J58&gt;2000,J58-1,"Automaticky")</f>
        <v>Automaticky</v>
      </c>
      <c r="U58" s="184"/>
      <c r="V58" s="185"/>
      <c r="W58" s="185"/>
      <c r="X58" s="164"/>
      <c r="Y58" s="150"/>
      <c r="Z58" s="147">
        <f t="shared" ref="Z58:Z72" si="7">U58*X58/100</f>
        <v>0</v>
      </c>
      <c r="AA58" s="147">
        <f t="shared" ref="AA58:AA72" si="8">V58*X58/100</f>
        <v>0</v>
      </c>
      <c r="AB58" s="147">
        <f t="shared" ref="AB58:AB72" si="9">W58*X58/100</f>
        <v>0</v>
      </c>
      <c r="AC58" s="162" t="str">
        <f>IF(J58&gt;2000,J58-2,"Automaticky")</f>
        <v>Automaticky</v>
      </c>
      <c r="AD58" s="184"/>
      <c r="AE58" s="185"/>
      <c r="AF58" s="185"/>
      <c r="AG58" s="164"/>
      <c r="AH58" s="150"/>
      <c r="AI58" s="132">
        <f t="shared" ref="AI58:AI72" si="10">AD58*AG58/100</f>
        <v>0</v>
      </c>
      <c r="AJ58" s="132">
        <f t="shared" ref="AJ58:AJ72" si="11">AE58*AG58/100</f>
        <v>0</v>
      </c>
      <c r="AK58" s="132">
        <f t="shared" ref="AK58:AK72" si="12">AF58*AG58/100</f>
        <v>0</v>
      </c>
    </row>
    <row r="59" spans="1:37" ht="14.45" customHeight="1" x14ac:dyDescent="0.25">
      <c r="A59" s="99"/>
      <c r="B59" s="223"/>
      <c r="C59" s="224"/>
      <c r="D59" s="224"/>
      <c r="E59" s="224"/>
      <c r="F59" s="199"/>
      <c r="G59" s="293"/>
      <c r="H59" s="290"/>
      <c r="I59" s="112"/>
      <c r="J59" s="158"/>
      <c r="K59" s="184"/>
      <c r="L59" s="185"/>
      <c r="M59" s="185"/>
      <c r="N59" s="164"/>
      <c r="O59" s="112"/>
      <c r="P59" s="112">
        <f t="shared" si="4"/>
        <v>0</v>
      </c>
      <c r="Q59" s="112">
        <f t="shared" si="5"/>
        <v>0</v>
      </c>
      <c r="R59" s="112">
        <f t="shared" si="6"/>
        <v>0</v>
      </c>
      <c r="S59" s="112"/>
      <c r="T59" s="162" t="str">
        <f t="shared" ref="T59:T72" si="13">IF(J59&gt;2000,J59-1,"")</f>
        <v/>
      </c>
      <c r="U59" s="184"/>
      <c r="V59" s="185"/>
      <c r="W59" s="185"/>
      <c r="X59" s="164"/>
      <c r="Y59" s="150"/>
      <c r="Z59" s="147">
        <f t="shared" si="7"/>
        <v>0</v>
      </c>
      <c r="AA59" s="147">
        <f t="shared" si="8"/>
        <v>0</v>
      </c>
      <c r="AB59" s="147">
        <f t="shared" si="9"/>
        <v>0</v>
      </c>
      <c r="AC59" s="162" t="str">
        <f t="shared" ref="AC59:AC72" si="14">IF(J59&gt;2000,J59-2,"")</f>
        <v/>
      </c>
      <c r="AD59" s="184"/>
      <c r="AE59" s="185"/>
      <c r="AF59" s="185"/>
      <c r="AG59" s="164"/>
      <c r="AH59" s="150"/>
      <c r="AI59" s="132">
        <f t="shared" si="10"/>
        <v>0</v>
      </c>
      <c r="AJ59" s="132">
        <f t="shared" si="11"/>
        <v>0</v>
      </c>
      <c r="AK59" s="132">
        <f t="shared" si="12"/>
        <v>0</v>
      </c>
    </row>
    <row r="60" spans="1:37" ht="14.45" customHeight="1" x14ac:dyDescent="0.25">
      <c r="A60" s="99"/>
      <c r="B60" s="223"/>
      <c r="C60" s="224"/>
      <c r="D60" s="224"/>
      <c r="E60" s="224"/>
      <c r="F60" s="199"/>
      <c r="G60" s="293"/>
      <c r="H60" s="290"/>
      <c r="I60" s="112"/>
      <c r="J60" s="158"/>
      <c r="K60" s="184"/>
      <c r="L60" s="185"/>
      <c r="M60" s="185"/>
      <c r="N60" s="164"/>
      <c r="O60" s="112"/>
      <c r="P60" s="112">
        <f t="shared" si="4"/>
        <v>0</v>
      </c>
      <c r="Q60" s="112">
        <f t="shared" si="5"/>
        <v>0</v>
      </c>
      <c r="R60" s="112">
        <f t="shared" si="6"/>
        <v>0</v>
      </c>
      <c r="S60" s="112"/>
      <c r="T60" s="162" t="str">
        <f t="shared" si="13"/>
        <v/>
      </c>
      <c r="U60" s="184"/>
      <c r="V60" s="185"/>
      <c r="W60" s="185"/>
      <c r="X60" s="164"/>
      <c r="Y60" s="150"/>
      <c r="Z60" s="147">
        <f t="shared" si="7"/>
        <v>0</v>
      </c>
      <c r="AA60" s="147">
        <f t="shared" si="8"/>
        <v>0</v>
      </c>
      <c r="AB60" s="147">
        <f t="shared" si="9"/>
        <v>0</v>
      </c>
      <c r="AC60" s="162" t="str">
        <f t="shared" si="14"/>
        <v/>
      </c>
      <c r="AD60" s="184"/>
      <c r="AE60" s="185"/>
      <c r="AF60" s="185"/>
      <c r="AG60" s="164"/>
      <c r="AH60" s="150"/>
      <c r="AI60" s="132">
        <f t="shared" si="10"/>
        <v>0</v>
      </c>
      <c r="AJ60" s="132">
        <f t="shared" si="11"/>
        <v>0</v>
      </c>
      <c r="AK60" s="132">
        <f t="shared" si="12"/>
        <v>0</v>
      </c>
    </row>
    <row r="61" spans="1:37" ht="14.45" customHeight="1" x14ac:dyDescent="0.25">
      <c r="A61" s="99"/>
      <c r="B61" s="223"/>
      <c r="C61" s="224"/>
      <c r="D61" s="224"/>
      <c r="E61" s="224"/>
      <c r="F61" s="199"/>
      <c r="G61" s="293"/>
      <c r="H61" s="290"/>
      <c r="I61" s="112"/>
      <c r="J61" s="158"/>
      <c r="K61" s="184"/>
      <c r="L61" s="185"/>
      <c r="M61" s="185"/>
      <c r="N61" s="164"/>
      <c r="O61" s="112"/>
      <c r="P61" s="112">
        <f t="shared" si="4"/>
        <v>0</v>
      </c>
      <c r="Q61" s="112">
        <f t="shared" si="5"/>
        <v>0</v>
      </c>
      <c r="R61" s="112">
        <f t="shared" si="6"/>
        <v>0</v>
      </c>
      <c r="S61" s="112"/>
      <c r="T61" s="162" t="str">
        <f t="shared" si="13"/>
        <v/>
      </c>
      <c r="U61" s="184"/>
      <c r="V61" s="185"/>
      <c r="W61" s="185"/>
      <c r="X61" s="164"/>
      <c r="Y61" s="150"/>
      <c r="Z61" s="147">
        <f t="shared" si="7"/>
        <v>0</v>
      </c>
      <c r="AA61" s="147">
        <f t="shared" si="8"/>
        <v>0</v>
      </c>
      <c r="AB61" s="147">
        <f t="shared" si="9"/>
        <v>0</v>
      </c>
      <c r="AC61" s="162" t="str">
        <f t="shared" si="14"/>
        <v/>
      </c>
      <c r="AD61" s="184"/>
      <c r="AE61" s="185"/>
      <c r="AF61" s="185"/>
      <c r="AG61" s="164"/>
      <c r="AH61" s="150"/>
      <c r="AI61" s="132">
        <f t="shared" si="10"/>
        <v>0</v>
      </c>
      <c r="AJ61" s="132">
        <f t="shared" si="11"/>
        <v>0</v>
      </c>
      <c r="AK61" s="132">
        <f t="shared" si="12"/>
        <v>0</v>
      </c>
    </row>
    <row r="62" spans="1:37" ht="14.45" customHeight="1" x14ac:dyDescent="0.25">
      <c r="A62" s="99"/>
      <c r="B62" s="223"/>
      <c r="C62" s="224"/>
      <c r="D62" s="224"/>
      <c r="E62" s="224"/>
      <c r="F62" s="199"/>
      <c r="G62" s="293"/>
      <c r="H62" s="290"/>
      <c r="I62" s="112"/>
      <c r="J62" s="158"/>
      <c r="K62" s="184"/>
      <c r="L62" s="185"/>
      <c r="M62" s="185"/>
      <c r="N62" s="164"/>
      <c r="O62" s="112"/>
      <c r="P62" s="112">
        <f t="shared" si="4"/>
        <v>0</v>
      </c>
      <c r="Q62" s="112">
        <f t="shared" si="5"/>
        <v>0</v>
      </c>
      <c r="R62" s="112">
        <f t="shared" si="6"/>
        <v>0</v>
      </c>
      <c r="S62" s="112"/>
      <c r="T62" s="162" t="str">
        <f t="shared" si="13"/>
        <v/>
      </c>
      <c r="U62" s="184"/>
      <c r="V62" s="185"/>
      <c r="W62" s="185"/>
      <c r="X62" s="164"/>
      <c r="Y62" s="150"/>
      <c r="Z62" s="147">
        <f t="shared" si="7"/>
        <v>0</v>
      </c>
      <c r="AA62" s="147">
        <f t="shared" si="8"/>
        <v>0</v>
      </c>
      <c r="AB62" s="147">
        <f t="shared" si="9"/>
        <v>0</v>
      </c>
      <c r="AC62" s="162" t="str">
        <f t="shared" si="14"/>
        <v/>
      </c>
      <c r="AD62" s="184"/>
      <c r="AE62" s="185"/>
      <c r="AF62" s="185"/>
      <c r="AG62" s="164"/>
      <c r="AH62" s="150"/>
      <c r="AI62" s="132">
        <f t="shared" si="10"/>
        <v>0</v>
      </c>
      <c r="AJ62" s="132">
        <f t="shared" si="11"/>
        <v>0</v>
      </c>
      <c r="AK62" s="132">
        <f t="shared" si="12"/>
        <v>0</v>
      </c>
    </row>
    <row r="63" spans="1:37" ht="14.45" customHeight="1" x14ac:dyDescent="0.25">
      <c r="A63" s="99"/>
      <c r="B63" s="223"/>
      <c r="C63" s="224"/>
      <c r="D63" s="224"/>
      <c r="E63" s="224"/>
      <c r="F63" s="199"/>
      <c r="G63" s="293"/>
      <c r="H63" s="290"/>
      <c r="I63" s="112"/>
      <c r="J63" s="158"/>
      <c r="K63" s="184"/>
      <c r="L63" s="185"/>
      <c r="M63" s="185"/>
      <c r="N63" s="164"/>
      <c r="O63" s="112"/>
      <c r="P63" s="112">
        <f t="shared" si="4"/>
        <v>0</v>
      </c>
      <c r="Q63" s="112">
        <f t="shared" si="5"/>
        <v>0</v>
      </c>
      <c r="R63" s="112">
        <f t="shared" si="6"/>
        <v>0</v>
      </c>
      <c r="S63" s="112"/>
      <c r="T63" s="162" t="str">
        <f t="shared" si="13"/>
        <v/>
      </c>
      <c r="U63" s="184"/>
      <c r="V63" s="185"/>
      <c r="W63" s="185"/>
      <c r="X63" s="164"/>
      <c r="Y63" s="150"/>
      <c r="Z63" s="147">
        <f t="shared" si="7"/>
        <v>0</v>
      </c>
      <c r="AA63" s="147">
        <f t="shared" si="8"/>
        <v>0</v>
      </c>
      <c r="AB63" s="147">
        <f t="shared" si="9"/>
        <v>0</v>
      </c>
      <c r="AC63" s="162" t="str">
        <f t="shared" si="14"/>
        <v/>
      </c>
      <c r="AD63" s="184"/>
      <c r="AE63" s="185"/>
      <c r="AF63" s="185"/>
      <c r="AG63" s="164"/>
      <c r="AH63" s="150"/>
      <c r="AI63" s="132">
        <f t="shared" si="10"/>
        <v>0</v>
      </c>
      <c r="AJ63" s="132">
        <f t="shared" si="11"/>
        <v>0</v>
      </c>
      <c r="AK63" s="132">
        <f t="shared" si="12"/>
        <v>0</v>
      </c>
    </row>
    <row r="64" spans="1:37" ht="14.45" customHeight="1" x14ac:dyDescent="0.25">
      <c r="A64" s="99"/>
      <c r="B64" s="223"/>
      <c r="C64" s="224"/>
      <c r="D64" s="224"/>
      <c r="E64" s="224"/>
      <c r="F64" s="199"/>
      <c r="G64" s="293"/>
      <c r="H64" s="290"/>
      <c r="I64" s="112"/>
      <c r="J64" s="158"/>
      <c r="K64" s="184"/>
      <c r="L64" s="185"/>
      <c r="M64" s="185"/>
      <c r="N64" s="164"/>
      <c r="O64" s="112"/>
      <c r="P64" s="112">
        <f t="shared" si="4"/>
        <v>0</v>
      </c>
      <c r="Q64" s="112">
        <f t="shared" si="5"/>
        <v>0</v>
      </c>
      <c r="R64" s="112">
        <f t="shared" si="6"/>
        <v>0</v>
      </c>
      <c r="S64" s="112"/>
      <c r="T64" s="162" t="str">
        <f t="shared" si="13"/>
        <v/>
      </c>
      <c r="U64" s="184"/>
      <c r="V64" s="185"/>
      <c r="W64" s="185"/>
      <c r="X64" s="164"/>
      <c r="Y64" s="150"/>
      <c r="Z64" s="147">
        <f t="shared" si="7"/>
        <v>0</v>
      </c>
      <c r="AA64" s="147">
        <f t="shared" si="8"/>
        <v>0</v>
      </c>
      <c r="AB64" s="147">
        <f t="shared" si="9"/>
        <v>0</v>
      </c>
      <c r="AC64" s="162" t="str">
        <f t="shared" si="14"/>
        <v/>
      </c>
      <c r="AD64" s="184"/>
      <c r="AE64" s="185"/>
      <c r="AF64" s="185"/>
      <c r="AG64" s="164"/>
      <c r="AH64" s="150"/>
      <c r="AI64" s="132">
        <f t="shared" si="10"/>
        <v>0</v>
      </c>
      <c r="AJ64" s="132">
        <f t="shared" si="11"/>
        <v>0</v>
      </c>
      <c r="AK64" s="132">
        <f t="shared" si="12"/>
        <v>0</v>
      </c>
    </row>
    <row r="65" spans="1:37" ht="14.45" customHeight="1" x14ac:dyDescent="0.25">
      <c r="A65" s="99"/>
      <c r="B65" s="223"/>
      <c r="C65" s="224"/>
      <c r="D65" s="224"/>
      <c r="E65" s="224"/>
      <c r="F65" s="199"/>
      <c r="G65" s="293"/>
      <c r="H65" s="290"/>
      <c r="I65" s="112"/>
      <c r="J65" s="158"/>
      <c r="K65" s="184"/>
      <c r="L65" s="185"/>
      <c r="M65" s="185"/>
      <c r="N65" s="164"/>
      <c r="O65" s="112"/>
      <c r="P65" s="112">
        <f t="shared" si="4"/>
        <v>0</v>
      </c>
      <c r="Q65" s="112">
        <f t="shared" si="5"/>
        <v>0</v>
      </c>
      <c r="R65" s="112">
        <f t="shared" si="6"/>
        <v>0</v>
      </c>
      <c r="S65" s="112"/>
      <c r="T65" s="162" t="str">
        <f t="shared" si="13"/>
        <v/>
      </c>
      <c r="U65" s="184"/>
      <c r="V65" s="185"/>
      <c r="W65" s="185"/>
      <c r="X65" s="164"/>
      <c r="Y65" s="150"/>
      <c r="Z65" s="147">
        <f t="shared" si="7"/>
        <v>0</v>
      </c>
      <c r="AA65" s="147">
        <f t="shared" si="8"/>
        <v>0</v>
      </c>
      <c r="AB65" s="147">
        <f t="shared" si="9"/>
        <v>0</v>
      </c>
      <c r="AC65" s="162" t="str">
        <f t="shared" si="14"/>
        <v/>
      </c>
      <c r="AD65" s="184"/>
      <c r="AE65" s="185"/>
      <c r="AF65" s="185"/>
      <c r="AG65" s="164"/>
      <c r="AH65" s="150"/>
      <c r="AI65" s="132">
        <f t="shared" si="10"/>
        <v>0</v>
      </c>
      <c r="AJ65" s="132">
        <f t="shared" si="11"/>
        <v>0</v>
      </c>
      <c r="AK65" s="132">
        <f t="shared" si="12"/>
        <v>0</v>
      </c>
    </row>
    <row r="66" spans="1:37" ht="14.45" customHeight="1" x14ac:dyDescent="0.25">
      <c r="A66" s="99"/>
      <c r="B66" s="223"/>
      <c r="C66" s="224"/>
      <c r="D66" s="224"/>
      <c r="E66" s="224"/>
      <c r="F66" s="199"/>
      <c r="G66" s="293"/>
      <c r="H66" s="290"/>
      <c r="I66" s="112"/>
      <c r="J66" s="158"/>
      <c r="K66" s="184"/>
      <c r="L66" s="185"/>
      <c r="M66" s="185"/>
      <c r="N66" s="164"/>
      <c r="O66" s="112"/>
      <c r="P66" s="112">
        <f t="shared" si="4"/>
        <v>0</v>
      </c>
      <c r="Q66" s="112">
        <f t="shared" si="5"/>
        <v>0</v>
      </c>
      <c r="R66" s="112">
        <f t="shared" si="6"/>
        <v>0</v>
      </c>
      <c r="S66" s="112"/>
      <c r="T66" s="162" t="str">
        <f t="shared" si="13"/>
        <v/>
      </c>
      <c r="U66" s="184"/>
      <c r="V66" s="185"/>
      <c r="W66" s="185"/>
      <c r="X66" s="164"/>
      <c r="Y66" s="150"/>
      <c r="Z66" s="147">
        <f t="shared" si="7"/>
        <v>0</v>
      </c>
      <c r="AA66" s="147">
        <f t="shared" si="8"/>
        <v>0</v>
      </c>
      <c r="AB66" s="147">
        <f t="shared" si="9"/>
        <v>0</v>
      </c>
      <c r="AC66" s="162" t="str">
        <f t="shared" si="14"/>
        <v/>
      </c>
      <c r="AD66" s="184"/>
      <c r="AE66" s="185"/>
      <c r="AF66" s="185"/>
      <c r="AG66" s="164"/>
      <c r="AH66" s="150"/>
      <c r="AI66" s="132">
        <f t="shared" si="10"/>
        <v>0</v>
      </c>
      <c r="AJ66" s="132">
        <f t="shared" si="11"/>
        <v>0</v>
      </c>
      <c r="AK66" s="132">
        <f t="shared" si="12"/>
        <v>0</v>
      </c>
    </row>
    <row r="67" spans="1:37" ht="14.45" customHeight="1" x14ac:dyDescent="0.25">
      <c r="A67" s="99"/>
      <c r="B67" s="223"/>
      <c r="C67" s="224"/>
      <c r="D67" s="224"/>
      <c r="E67" s="224"/>
      <c r="F67" s="199"/>
      <c r="G67" s="293"/>
      <c r="H67" s="290"/>
      <c r="I67" s="112"/>
      <c r="J67" s="158"/>
      <c r="K67" s="184"/>
      <c r="L67" s="185"/>
      <c r="M67" s="185"/>
      <c r="N67" s="164"/>
      <c r="O67" s="112"/>
      <c r="P67" s="112">
        <f t="shared" si="4"/>
        <v>0</v>
      </c>
      <c r="Q67" s="112">
        <f t="shared" si="5"/>
        <v>0</v>
      </c>
      <c r="R67" s="112">
        <f t="shared" si="6"/>
        <v>0</v>
      </c>
      <c r="S67" s="112"/>
      <c r="T67" s="162" t="str">
        <f t="shared" si="13"/>
        <v/>
      </c>
      <c r="U67" s="184"/>
      <c r="V67" s="185"/>
      <c r="W67" s="185"/>
      <c r="X67" s="164"/>
      <c r="Y67" s="150"/>
      <c r="Z67" s="147">
        <f t="shared" si="7"/>
        <v>0</v>
      </c>
      <c r="AA67" s="147">
        <f t="shared" si="8"/>
        <v>0</v>
      </c>
      <c r="AB67" s="147">
        <f t="shared" si="9"/>
        <v>0</v>
      </c>
      <c r="AC67" s="162" t="str">
        <f t="shared" si="14"/>
        <v/>
      </c>
      <c r="AD67" s="184"/>
      <c r="AE67" s="185"/>
      <c r="AF67" s="185"/>
      <c r="AG67" s="164"/>
      <c r="AH67" s="150"/>
      <c r="AI67" s="132">
        <f t="shared" si="10"/>
        <v>0</v>
      </c>
      <c r="AJ67" s="132">
        <f t="shared" si="11"/>
        <v>0</v>
      </c>
      <c r="AK67" s="132">
        <f t="shared" si="12"/>
        <v>0</v>
      </c>
    </row>
    <row r="68" spans="1:37" ht="14.45" customHeight="1" x14ac:dyDescent="0.25">
      <c r="A68" s="99"/>
      <c r="B68" s="223"/>
      <c r="C68" s="224"/>
      <c r="D68" s="224"/>
      <c r="E68" s="224"/>
      <c r="F68" s="199"/>
      <c r="G68" s="293"/>
      <c r="H68" s="290"/>
      <c r="I68" s="112"/>
      <c r="J68" s="158"/>
      <c r="K68" s="184"/>
      <c r="L68" s="185"/>
      <c r="M68" s="185"/>
      <c r="N68" s="164"/>
      <c r="O68" s="112"/>
      <c r="P68" s="112">
        <f t="shared" si="4"/>
        <v>0</v>
      </c>
      <c r="Q68" s="112">
        <f t="shared" si="5"/>
        <v>0</v>
      </c>
      <c r="R68" s="112">
        <f t="shared" si="6"/>
        <v>0</v>
      </c>
      <c r="S68" s="112"/>
      <c r="T68" s="162" t="str">
        <f t="shared" si="13"/>
        <v/>
      </c>
      <c r="U68" s="184"/>
      <c r="V68" s="185"/>
      <c r="W68" s="185"/>
      <c r="X68" s="164"/>
      <c r="Y68" s="150"/>
      <c r="Z68" s="147">
        <f t="shared" si="7"/>
        <v>0</v>
      </c>
      <c r="AA68" s="147">
        <f t="shared" si="8"/>
        <v>0</v>
      </c>
      <c r="AB68" s="147">
        <f t="shared" si="9"/>
        <v>0</v>
      </c>
      <c r="AC68" s="162" t="str">
        <f t="shared" si="14"/>
        <v/>
      </c>
      <c r="AD68" s="184"/>
      <c r="AE68" s="185"/>
      <c r="AF68" s="185"/>
      <c r="AG68" s="164"/>
      <c r="AH68" s="150"/>
      <c r="AI68" s="132">
        <f t="shared" si="10"/>
        <v>0</v>
      </c>
      <c r="AJ68" s="132">
        <f t="shared" si="11"/>
        <v>0</v>
      </c>
      <c r="AK68" s="132">
        <f t="shared" si="12"/>
        <v>0</v>
      </c>
    </row>
    <row r="69" spans="1:37" ht="14.45" customHeight="1" x14ac:dyDescent="0.25">
      <c r="A69" s="99"/>
      <c r="B69" s="223"/>
      <c r="C69" s="224"/>
      <c r="D69" s="224"/>
      <c r="E69" s="224"/>
      <c r="F69" s="199"/>
      <c r="G69" s="293"/>
      <c r="H69" s="290"/>
      <c r="I69" s="112"/>
      <c r="J69" s="158"/>
      <c r="K69" s="184"/>
      <c r="L69" s="185"/>
      <c r="M69" s="185"/>
      <c r="N69" s="164"/>
      <c r="O69" s="112"/>
      <c r="P69" s="112">
        <f t="shared" si="4"/>
        <v>0</v>
      </c>
      <c r="Q69" s="112">
        <f t="shared" si="5"/>
        <v>0</v>
      </c>
      <c r="R69" s="112">
        <f t="shared" si="6"/>
        <v>0</v>
      </c>
      <c r="S69" s="112"/>
      <c r="T69" s="162" t="str">
        <f t="shared" si="13"/>
        <v/>
      </c>
      <c r="U69" s="184"/>
      <c r="V69" s="185"/>
      <c r="W69" s="185"/>
      <c r="X69" s="164"/>
      <c r="Y69" s="150"/>
      <c r="Z69" s="147">
        <f t="shared" si="7"/>
        <v>0</v>
      </c>
      <c r="AA69" s="147">
        <f t="shared" si="8"/>
        <v>0</v>
      </c>
      <c r="AB69" s="147">
        <f t="shared" si="9"/>
        <v>0</v>
      </c>
      <c r="AC69" s="162" t="str">
        <f t="shared" si="14"/>
        <v/>
      </c>
      <c r="AD69" s="184"/>
      <c r="AE69" s="185"/>
      <c r="AF69" s="185"/>
      <c r="AG69" s="164"/>
      <c r="AH69" s="150"/>
      <c r="AI69" s="132">
        <f t="shared" si="10"/>
        <v>0</v>
      </c>
      <c r="AJ69" s="132">
        <f t="shared" si="11"/>
        <v>0</v>
      </c>
      <c r="AK69" s="132">
        <f t="shared" si="12"/>
        <v>0</v>
      </c>
    </row>
    <row r="70" spans="1:37" ht="14.45" customHeight="1" x14ac:dyDescent="0.25">
      <c r="A70" s="99"/>
      <c r="B70" s="223"/>
      <c r="C70" s="224"/>
      <c r="D70" s="224"/>
      <c r="E70" s="224"/>
      <c r="F70" s="199"/>
      <c r="G70" s="293"/>
      <c r="H70" s="290"/>
      <c r="I70" s="112"/>
      <c r="J70" s="158"/>
      <c r="K70" s="184"/>
      <c r="L70" s="185"/>
      <c r="M70" s="185"/>
      <c r="N70" s="164"/>
      <c r="O70" s="112"/>
      <c r="P70" s="112">
        <f t="shared" si="4"/>
        <v>0</v>
      </c>
      <c r="Q70" s="112">
        <f t="shared" si="5"/>
        <v>0</v>
      </c>
      <c r="R70" s="112">
        <f t="shared" si="6"/>
        <v>0</v>
      </c>
      <c r="S70" s="112"/>
      <c r="T70" s="162" t="str">
        <f t="shared" si="13"/>
        <v/>
      </c>
      <c r="U70" s="184"/>
      <c r="V70" s="185"/>
      <c r="W70" s="185"/>
      <c r="X70" s="164"/>
      <c r="Y70" s="150"/>
      <c r="Z70" s="147">
        <f t="shared" si="7"/>
        <v>0</v>
      </c>
      <c r="AA70" s="147">
        <f t="shared" si="8"/>
        <v>0</v>
      </c>
      <c r="AB70" s="147">
        <f t="shared" si="9"/>
        <v>0</v>
      </c>
      <c r="AC70" s="162" t="str">
        <f t="shared" si="14"/>
        <v/>
      </c>
      <c r="AD70" s="184"/>
      <c r="AE70" s="185"/>
      <c r="AF70" s="185"/>
      <c r="AG70" s="164"/>
      <c r="AH70" s="150"/>
      <c r="AI70" s="132">
        <f t="shared" si="10"/>
        <v>0</v>
      </c>
      <c r="AJ70" s="132">
        <f t="shared" si="11"/>
        <v>0</v>
      </c>
      <c r="AK70" s="132">
        <f t="shared" si="12"/>
        <v>0</v>
      </c>
    </row>
    <row r="71" spans="1:37" ht="14.45" customHeight="1" x14ac:dyDescent="0.25">
      <c r="A71" s="99"/>
      <c r="B71" s="223"/>
      <c r="C71" s="224"/>
      <c r="D71" s="224"/>
      <c r="E71" s="224"/>
      <c r="F71" s="199"/>
      <c r="G71" s="293"/>
      <c r="H71" s="290"/>
      <c r="I71" s="112"/>
      <c r="J71" s="158"/>
      <c r="K71" s="184"/>
      <c r="L71" s="185"/>
      <c r="M71" s="185"/>
      <c r="N71" s="164"/>
      <c r="O71" s="112"/>
      <c r="P71" s="112">
        <f t="shared" si="4"/>
        <v>0</v>
      </c>
      <c r="Q71" s="112">
        <f t="shared" si="5"/>
        <v>0</v>
      </c>
      <c r="R71" s="112">
        <f t="shared" si="6"/>
        <v>0</v>
      </c>
      <c r="S71" s="112"/>
      <c r="T71" s="162" t="str">
        <f t="shared" si="13"/>
        <v/>
      </c>
      <c r="U71" s="184"/>
      <c r="V71" s="185"/>
      <c r="W71" s="185"/>
      <c r="X71" s="164"/>
      <c r="Y71" s="150"/>
      <c r="Z71" s="147">
        <f t="shared" si="7"/>
        <v>0</v>
      </c>
      <c r="AA71" s="147">
        <f t="shared" si="8"/>
        <v>0</v>
      </c>
      <c r="AB71" s="147">
        <f t="shared" si="9"/>
        <v>0</v>
      </c>
      <c r="AC71" s="162" t="str">
        <f t="shared" si="14"/>
        <v/>
      </c>
      <c r="AD71" s="184"/>
      <c r="AE71" s="185"/>
      <c r="AF71" s="185"/>
      <c r="AG71" s="164"/>
      <c r="AH71" s="150"/>
      <c r="AI71" s="132">
        <f t="shared" si="10"/>
        <v>0</v>
      </c>
      <c r="AJ71" s="132">
        <f t="shared" si="11"/>
        <v>0</v>
      </c>
      <c r="AK71" s="132">
        <f t="shared" si="12"/>
        <v>0</v>
      </c>
    </row>
    <row r="72" spans="1:37" ht="14.45" customHeight="1" x14ac:dyDescent="0.25">
      <c r="A72" s="99"/>
      <c r="B72" s="329"/>
      <c r="C72" s="330"/>
      <c r="D72" s="330"/>
      <c r="E72" s="330"/>
      <c r="F72" s="201"/>
      <c r="G72" s="293"/>
      <c r="H72" s="290"/>
      <c r="I72" s="112"/>
      <c r="J72" s="158"/>
      <c r="K72" s="184"/>
      <c r="L72" s="185"/>
      <c r="M72" s="185"/>
      <c r="N72" s="164"/>
      <c r="O72" s="112"/>
      <c r="P72" s="112">
        <f t="shared" si="4"/>
        <v>0</v>
      </c>
      <c r="Q72" s="112">
        <f t="shared" si="5"/>
        <v>0</v>
      </c>
      <c r="R72" s="112">
        <f t="shared" si="6"/>
        <v>0</v>
      </c>
      <c r="S72" s="112"/>
      <c r="T72" s="162" t="str">
        <f t="shared" si="13"/>
        <v/>
      </c>
      <c r="U72" s="184"/>
      <c r="V72" s="185"/>
      <c r="W72" s="185"/>
      <c r="X72" s="164"/>
      <c r="Y72" s="150"/>
      <c r="Z72" s="147">
        <f t="shared" si="7"/>
        <v>0</v>
      </c>
      <c r="AA72" s="147">
        <f t="shared" si="8"/>
        <v>0</v>
      </c>
      <c r="AB72" s="147">
        <f t="shared" si="9"/>
        <v>0</v>
      </c>
      <c r="AC72" s="162" t="str">
        <f t="shared" si="14"/>
        <v/>
      </c>
      <c r="AD72" s="184"/>
      <c r="AE72" s="185"/>
      <c r="AF72" s="185"/>
      <c r="AG72" s="164"/>
      <c r="AH72" s="150"/>
      <c r="AI72" s="132">
        <f t="shared" si="10"/>
        <v>0</v>
      </c>
      <c r="AJ72" s="132">
        <f t="shared" si="11"/>
        <v>0</v>
      </c>
      <c r="AK72" s="132">
        <f t="shared" si="12"/>
        <v>0</v>
      </c>
    </row>
    <row r="73" spans="1:37" ht="18" customHeight="1" x14ac:dyDescent="0.2">
      <c r="A73" s="99"/>
      <c r="B73" s="160" t="s">
        <v>115</v>
      </c>
      <c r="C73" s="151" t="str">
        <f>C47</f>
        <v/>
      </c>
      <c r="D73" s="152" t="s">
        <v>112</v>
      </c>
      <c r="E73" s="151" t="str">
        <f>E47</f>
        <v/>
      </c>
      <c r="F73" s="161"/>
      <c r="G73" s="293"/>
      <c r="H73" s="290"/>
      <c r="I73" s="112"/>
      <c r="J73" s="277" t="str">
        <f>J47</f>
        <v>Přerušené vazby</v>
      </c>
      <c r="K73" s="278"/>
      <c r="L73" s="278"/>
      <c r="M73" s="278"/>
      <c r="N73" s="279"/>
      <c r="O73" s="112"/>
      <c r="P73" s="112"/>
      <c r="Q73" s="112"/>
      <c r="R73" s="112"/>
      <c r="S73" s="118"/>
      <c r="T73" s="277" t="str">
        <f>J73</f>
        <v>Přerušené vazby</v>
      </c>
      <c r="U73" s="278"/>
      <c r="V73" s="278"/>
      <c r="W73" s="278"/>
      <c r="X73" s="279"/>
      <c r="Y73" s="112"/>
      <c r="Z73" s="147"/>
      <c r="AA73" s="147"/>
      <c r="AB73" s="147"/>
      <c r="AC73" s="277" t="str">
        <f>J73</f>
        <v>Přerušené vazby</v>
      </c>
      <c r="AD73" s="278"/>
      <c r="AE73" s="278"/>
      <c r="AF73" s="278"/>
      <c r="AG73" s="279"/>
      <c r="AH73" s="132"/>
      <c r="AI73" s="132"/>
      <c r="AJ73" s="132"/>
      <c r="AK73" s="116"/>
    </row>
    <row r="74" spans="1:37" ht="13.9" customHeight="1" x14ac:dyDescent="0.25">
      <c r="A74" s="99"/>
      <c r="B74" s="288"/>
      <c r="C74" s="289"/>
      <c r="D74" s="289"/>
      <c r="E74" s="289"/>
      <c r="F74" s="202"/>
      <c r="G74" s="293"/>
      <c r="H74" s="290"/>
      <c r="I74" s="112"/>
      <c r="J74" s="158"/>
      <c r="K74" s="184"/>
      <c r="L74" s="185"/>
      <c r="M74" s="185"/>
      <c r="N74" s="164"/>
      <c r="O74" s="112"/>
      <c r="P74" s="112">
        <f t="shared" ref="P74:P79" si="15">K74*N74/100</f>
        <v>0</v>
      </c>
      <c r="Q74" s="112">
        <f t="shared" ref="Q74:Q79" si="16">L74*N74/100</f>
        <v>0</v>
      </c>
      <c r="R74" s="112">
        <f t="shared" ref="R74:R79" si="17">M74*N74/100</f>
        <v>0</v>
      </c>
      <c r="S74" s="112"/>
      <c r="T74" s="162" t="str">
        <f>IF(J74&gt;2000,J74-1,"Automaticky")</f>
        <v>Automaticky</v>
      </c>
      <c r="U74" s="184"/>
      <c r="V74" s="185"/>
      <c r="W74" s="185"/>
      <c r="X74" s="164"/>
      <c r="Y74" s="150"/>
      <c r="Z74" s="147">
        <f t="shared" ref="Z74:Z79" si="18">U74*X74/100</f>
        <v>0</v>
      </c>
      <c r="AA74" s="147">
        <f t="shared" ref="AA74:AA79" si="19">V74*X74/100</f>
        <v>0</v>
      </c>
      <c r="AB74" s="147">
        <f t="shared" ref="AB74:AB79" si="20">W74*X74/100</f>
        <v>0</v>
      </c>
      <c r="AC74" s="162" t="str">
        <f>IF(J74&gt;2000,J74-2,"Automaticky")</f>
        <v>Automaticky</v>
      </c>
      <c r="AD74" s="184"/>
      <c r="AE74" s="185"/>
      <c r="AF74" s="185"/>
      <c r="AG74" s="164"/>
      <c r="AH74" s="150"/>
      <c r="AI74" s="132">
        <f t="shared" ref="AI74:AI79" si="21">AD74*AG74/100</f>
        <v>0</v>
      </c>
      <c r="AJ74" s="132">
        <f t="shared" ref="AJ74:AJ79" si="22">AE74*AG74/100</f>
        <v>0</v>
      </c>
      <c r="AK74" s="132">
        <f t="shared" ref="AK74:AK79" si="23">AF74*AG74/100</f>
        <v>0</v>
      </c>
    </row>
    <row r="75" spans="1:37" ht="14.45" customHeight="1" x14ac:dyDescent="0.25">
      <c r="A75" s="99"/>
      <c r="B75" s="223"/>
      <c r="C75" s="224"/>
      <c r="D75" s="224"/>
      <c r="E75" s="224"/>
      <c r="F75" s="199"/>
      <c r="G75" s="293"/>
      <c r="H75" s="290"/>
      <c r="I75" s="112"/>
      <c r="J75" s="158"/>
      <c r="K75" s="184"/>
      <c r="L75" s="185"/>
      <c r="M75" s="185"/>
      <c r="N75" s="164"/>
      <c r="O75" s="112"/>
      <c r="P75" s="112">
        <f t="shared" si="15"/>
        <v>0</v>
      </c>
      <c r="Q75" s="112">
        <f t="shared" si="16"/>
        <v>0</v>
      </c>
      <c r="R75" s="112">
        <f t="shared" si="17"/>
        <v>0</v>
      </c>
      <c r="S75" s="112"/>
      <c r="T75" s="162" t="str">
        <f t="shared" ref="T75:T79" si="24">IF(J75&gt;2000,J75-1,"")</f>
        <v/>
      </c>
      <c r="U75" s="184"/>
      <c r="V75" s="185"/>
      <c r="W75" s="185"/>
      <c r="X75" s="164"/>
      <c r="Y75" s="150"/>
      <c r="Z75" s="147">
        <f t="shared" si="18"/>
        <v>0</v>
      </c>
      <c r="AA75" s="147">
        <f t="shared" si="19"/>
        <v>0</v>
      </c>
      <c r="AB75" s="147">
        <f t="shared" si="20"/>
        <v>0</v>
      </c>
      <c r="AC75" s="162" t="str">
        <f t="shared" ref="AC75:AC79" si="25">IF(J75&gt;2000,J75-2,"")</f>
        <v/>
      </c>
      <c r="AD75" s="184"/>
      <c r="AE75" s="185"/>
      <c r="AF75" s="185"/>
      <c r="AG75" s="164"/>
      <c r="AH75" s="150"/>
      <c r="AI75" s="132">
        <f t="shared" si="21"/>
        <v>0</v>
      </c>
      <c r="AJ75" s="132">
        <f t="shared" si="22"/>
        <v>0</v>
      </c>
      <c r="AK75" s="132">
        <f t="shared" si="23"/>
        <v>0</v>
      </c>
    </row>
    <row r="76" spans="1:37" ht="14.45" customHeight="1" x14ac:dyDescent="0.25">
      <c r="A76" s="99"/>
      <c r="B76" s="223"/>
      <c r="C76" s="224"/>
      <c r="D76" s="224"/>
      <c r="E76" s="224"/>
      <c r="F76" s="199"/>
      <c r="G76" s="293"/>
      <c r="H76" s="290"/>
      <c r="I76" s="112"/>
      <c r="J76" s="158"/>
      <c r="K76" s="184"/>
      <c r="L76" s="185"/>
      <c r="M76" s="185"/>
      <c r="N76" s="164"/>
      <c r="O76" s="112"/>
      <c r="P76" s="112">
        <f t="shared" si="15"/>
        <v>0</v>
      </c>
      <c r="Q76" s="112">
        <f t="shared" si="16"/>
        <v>0</v>
      </c>
      <c r="R76" s="112">
        <f t="shared" si="17"/>
        <v>0</v>
      </c>
      <c r="S76" s="112"/>
      <c r="T76" s="162" t="str">
        <f t="shared" si="24"/>
        <v/>
      </c>
      <c r="U76" s="184"/>
      <c r="V76" s="185"/>
      <c r="W76" s="185"/>
      <c r="X76" s="164"/>
      <c r="Y76" s="150"/>
      <c r="Z76" s="147">
        <f t="shared" si="18"/>
        <v>0</v>
      </c>
      <c r="AA76" s="147">
        <f t="shared" si="19"/>
        <v>0</v>
      </c>
      <c r="AB76" s="147">
        <f t="shared" si="20"/>
        <v>0</v>
      </c>
      <c r="AC76" s="162" t="str">
        <f t="shared" si="25"/>
        <v/>
      </c>
      <c r="AD76" s="184"/>
      <c r="AE76" s="185"/>
      <c r="AF76" s="185"/>
      <c r="AG76" s="164"/>
      <c r="AH76" s="150"/>
      <c r="AI76" s="132">
        <f t="shared" si="21"/>
        <v>0</v>
      </c>
      <c r="AJ76" s="132">
        <f t="shared" si="22"/>
        <v>0</v>
      </c>
      <c r="AK76" s="132">
        <f t="shared" si="23"/>
        <v>0</v>
      </c>
    </row>
    <row r="77" spans="1:37" ht="14.45" customHeight="1" x14ac:dyDescent="0.25">
      <c r="A77" s="99"/>
      <c r="B77" s="223"/>
      <c r="C77" s="224"/>
      <c r="D77" s="224"/>
      <c r="E77" s="224"/>
      <c r="F77" s="199"/>
      <c r="G77" s="293"/>
      <c r="H77" s="290"/>
      <c r="I77" s="112"/>
      <c r="J77" s="158"/>
      <c r="K77" s="184"/>
      <c r="L77" s="185"/>
      <c r="M77" s="185"/>
      <c r="N77" s="164"/>
      <c r="O77" s="112"/>
      <c r="P77" s="112">
        <f t="shared" si="15"/>
        <v>0</v>
      </c>
      <c r="Q77" s="112">
        <f>L77*N77/100</f>
        <v>0</v>
      </c>
      <c r="R77" s="112">
        <f>M77*N77/100</f>
        <v>0</v>
      </c>
      <c r="S77" s="112"/>
      <c r="T77" s="162" t="str">
        <f>IF(J77&gt;2000,J77-1,"")</f>
        <v/>
      </c>
      <c r="U77" s="184"/>
      <c r="V77" s="185"/>
      <c r="W77" s="185"/>
      <c r="X77" s="164"/>
      <c r="Y77" s="150"/>
      <c r="Z77" s="147">
        <f t="shared" si="18"/>
        <v>0</v>
      </c>
      <c r="AA77" s="147">
        <f t="shared" si="19"/>
        <v>0</v>
      </c>
      <c r="AB77" s="147">
        <f t="shared" si="20"/>
        <v>0</v>
      </c>
      <c r="AC77" s="162" t="str">
        <f>IF(J77&gt;2000,J77-2,"")</f>
        <v/>
      </c>
      <c r="AD77" s="184"/>
      <c r="AE77" s="185"/>
      <c r="AF77" s="185"/>
      <c r="AG77" s="164"/>
      <c r="AH77" s="150"/>
      <c r="AI77" s="132">
        <f t="shared" si="21"/>
        <v>0</v>
      </c>
      <c r="AJ77" s="132">
        <f t="shared" si="22"/>
        <v>0</v>
      </c>
      <c r="AK77" s="132">
        <f t="shared" si="23"/>
        <v>0</v>
      </c>
    </row>
    <row r="78" spans="1:37" ht="14.45" customHeight="1" x14ac:dyDescent="0.25">
      <c r="A78" s="99"/>
      <c r="B78" s="223"/>
      <c r="C78" s="224"/>
      <c r="D78" s="224"/>
      <c r="E78" s="224"/>
      <c r="F78" s="199"/>
      <c r="G78" s="293"/>
      <c r="H78" s="290"/>
      <c r="I78" s="112"/>
      <c r="J78" s="158"/>
      <c r="K78" s="184"/>
      <c r="L78" s="185"/>
      <c r="M78" s="185"/>
      <c r="N78" s="164"/>
      <c r="O78" s="112"/>
      <c r="P78" s="112">
        <f t="shared" si="15"/>
        <v>0</v>
      </c>
      <c r="Q78" s="112">
        <f>L78*N78/100</f>
        <v>0</v>
      </c>
      <c r="R78" s="112">
        <f>M78*N78/100</f>
        <v>0</v>
      </c>
      <c r="S78" s="112"/>
      <c r="T78" s="162" t="str">
        <f>IF(J78&gt;2000,J78-1,"")</f>
        <v/>
      </c>
      <c r="U78" s="184"/>
      <c r="V78" s="185"/>
      <c r="W78" s="185"/>
      <c r="X78" s="164"/>
      <c r="Y78" s="150"/>
      <c r="Z78" s="147">
        <f t="shared" si="18"/>
        <v>0</v>
      </c>
      <c r="AA78" s="147">
        <f t="shared" si="19"/>
        <v>0</v>
      </c>
      <c r="AB78" s="147">
        <f t="shared" si="20"/>
        <v>0</v>
      </c>
      <c r="AC78" s="162" t="str">
        <f>IF(J78&gt;2000,J78-2,"")</f>
        <v/>
      </c>
      <c r="AD78" s="184"/>
      <c r="AE78" s="185"/>
      <c r="AF78" s="185"/>
      <c r="AG78" s="164"/>
      <c r="AH78" s="150"/>
      <c r="AI78" s="132">
        <f t="shared" si="21"/>
        <v>0</v>
      </c>
      <c r="AJ78" s="132">
        <f t="shared" si="22"/>
        <v>0</v>
      </c>
      <c r="AK78" s="132">
        <f t="shared" si="23"/>
        <v>0</v>
      </c>
    </row>
    <row r="79" spans="1:37" ht="15" customHeight="1" thickBot="1" x14ac:dyDescent="0.3">
      <c r="A79" s="99"/>
      <c r="B79" s="315"/>
      <c r="C79" s="316"/>
      <c r="D79" s="316"/>
      <c r="E79" s="316"/>
      <c r="F79" s="200"/>
      <c r="G79" s="293"/>
      <c r="H79" s="290"/>
      <c r="I79" s="112"/>
      <c r="J79" s="159"/>
      <c r="K79" s="188"/>
      <c r="L79" s="189"/>
      <c r="M79" s="189"/>
      <c r="N79" s="165"/>
      <c r="O79" s="112"/>
      <c r="P79" s="112">
        <f t="shared" si="15"/>
        <v>0</v>
      </c>
      <c r="Q79" s="112">
        <f t="shared" si="16"/>
        <v>0</v>
      </c>
      <c r="R79" s="112">
        <f t="shared" si="17"/>
        <v>0</v>
      </c>
      <c r="S79" s="112"/>
      <c r="T79" s="163" t="str">
        <f t="shared" si="24"/>
        <v/>
      </c>
      <c r="U79" s="188"/>
      <c r="V79" s="189"/>
      <c r="W79" s="189"/>
      <c r="X79" s="165"/>
      <c r="Y79" s="150"/>
      <c r="Z79" s="147">
        <f t="shared" si="18"/>
        <v>0</v>
      </c>
      <c r="AA79" s="147">
        <f t="shared" si="19"/>
        <v>0</v>
      </c>
      <c r="AB79" s="147">
        <f t="shared" si="20"/>
        <v>0</v>
      </c>
      <c r="AC79" s="163" t="str">
        <f t="shared" si="25"/>
        <v/>
      </c>
      <c r="AD79" s="188"/>
      <c r="AE79" s="189"/>
      <c r="AF79" s="189"/>
      <c r="AG79" s="165"/>
      <c r="AH79" s="150"/>
      <c r="AI79" s="132">
        <f t="shared" si="21"/>
        <v>0</v>
      </c>
      <c r="AJ79" s="132">
        <f t="shared" si="22"/>
        <v>0</v>
      </c>
      <c r="AK79" s="132">
        <f t="shared" si="23"/>
        <v>0</v>
      </c>
    </row>
    <row r="80" spans="1:37" s="131" customFormat="1" ht="9" customHeight="1" x14ac:dyDescent="0.25">
      <c r="A80" s="103"/>
      <c r="B80" s="118"/>
      <c r="C80" s="112"/>
      <c r="D80" s="129"/>
      <c r="E80" s="118"/>
      <c r="F80" s="123"/>
      <c r="G80" s="123"/>
      <c r="H80" s="118"/>
      <c r="I80" s="112"/>
      <c r="J80" s="112"/>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30"/>
      <c r="AI80" s="130"/>
      <c r="AJ80" s="130"/>
      <c r="AK80" s="130"/>
    </row>
    <row r="81" spans="1:33" ht="9.75" customHeight="1" thickBot="1" x14ac:dyDescent="0.3">
      <c r="A81" s="99"/>
      <c r="B81" s="99"/>
      <c r="C81" s="99"/>
      <c r="D81" s="133"/>
      <c r="E81" s="99"/>
      <c r="F81" s="121"/>
      <c r="G81" s="121"/>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1:33" ht="30" customHeight="1" thickBot="1" x14ac:dyDescent="0.3">
      <c r="A82" s="99"/>
      <c r="B82" s="108"/>
      <c r="C82" s="99"/>
      <c r="D82" s="133"/>
      <c r="E82" s="99"/>
      <c r="F82" s="121"/>
      <c r="G82" s="121"/>
      <c r="H82" s="99"/>
      <c r="I82" s="99"/>
      <c r="J82" s="99"/>
      <c r="K82" s="231" t="s">
        <v>118</v>
      </c>
      <c r="L82" s="232"/>
      <c r="M82" s="233"/>
      <c r="N82" s="99"/>
      <c r="O82" s="99"/>
      <c r="P82" s="99"/>
      <c r="Q82" s="99"/>
      <c r="R82" s="99"/>
      <c r="S82" s="99"/>
      <c r="T82" s="99"/>
      <c r="U82" s="231" t="s">
        <v>119</v>
      </c>
      <c r="V82" s="232"/>
      <c r="W82" s="233"/>
      <c r="X82" s="99"/>
      <c r="Y82" s="99"/>
      <c r="Z82" s="99"/>
      <c r="AA82" s="99"/>
      <c r="AB82" s="99"/>
      <c r="AC82" s="99"/>
      <c r="AD82" s="231" t="s">
        <v>120</v>
      </c>
      <c r="AE82" s="232"/>
      <c r="AF82" s="233"/>
      <c r="AG82" s="99"/>
    </row>
    <row r="83" spans="1:33" ht="14.25" customHeight="1" x14ac:dyDescent="0.25">
      <c r="A83" s="99"/>
      <c r="B83" s="108"/>
      <c r="C83" s="99"/>
      <c r="D83" s="133"/>
      <c r="E83" s="99"/>
      <c r="F83" s="121"/>
      <c r="G83" s="121"/>
      <c r="H83" s="99"/>
      <c r="I83" s="99"/>
      <c r="J83" s="99"/>
      <c r="K83" s="313" t="s">
        <v>1</v>
      </c>
      <c r="L83" s="218" t="str">
        <f>L18</f>
        <v>Aktiva/
Majetek
v tis. CZK</v>
      </c>
      <c r="M83" s="218" t="str">
        <f>M18</f>
        <v>Obrat/
Příjmy
v tis. CZK</v>
      </c>
      <c r="N83" s="99"/>
      <c r="O83" s="99"/>
      <c r="P83" s="99"/>
      <c r="Q83" s="99"/>
      <c r="R83" s="99"/>
      <c r="S83" s="99"/>
      <c r="T83" s="99"/>
      <c r="U83" s="218" t="str">
        <f>K83</f>
        <v>Počet zaměstnanců</v>
      </c>
      <c r="V83" s="218" t="str">
        <f>L83</f>
        <v>Aktiva/
Majetek
v tis. CZK</v>
      </c>
      <c r="W83" s="218" t="str">
        <f>M83</f>
        <v>Obrat/
Příjmy
v tis. CZK</v>
      </c>
      <c r="X83" s="99"/>
      <c r="Y83" s="99"/>
      <c r="Z83" s="99"/>
      <c r="AA83" s="99"/>
      <c r="AB83" s="99"/>
      <c r="AC83" s="99"/>
      <c r="AD83" s="218" t="str">
        <f>U83</f>
        <v>Počet zaměstnanců</v>
      </c>
      <c r="AE83" s="218" t="str">
        <f>V83</f>
        <v>Aktiva/
Majetek
v tis. CZK</v>
      </c>
      <c r="AF83" s="218" t="str">
        <f>W83</f>
        <v>Obrat/
Příjmy
v tis. CZK</v>
      </c>
      <c r="AG83" s="99"/>
    </row>
    <row r="84" spans="1:33" ht="21" customHeight="1" thickBot="1" x14ac:dyDescent="0.3">
      <c r="A84" s="99"/>
      <c r="B84" s="108"/>
      <c r="C84" s="99"/>
      <c r="D84" s="133"/>
      <c r="E84" s="99"/>
      <c r="F84" s="121"/>
      <c r="G84" s="121"/>
      <c r="H84" s="99"/>
      <c r="I84" s="99"/>
      <c r="J84" s="99"/>
      <c r="K84" s="314"/>
      <c r="L84" s="219"/>
      <c r="M84" s="219"/>
      <c r="N84" s="99"/>
      <c r="O84" s="99"/>
      <c r="P84" s="99"/>
      <c r="Q84" s="99"/>
      <c r="R84" s="99"/>
      <c r="S84" s="99"/>
      <c r="T84" s="99"/>
      <c r="U84" s="219"/>
      <c r="V84" s="219"/>
      <c r="W84" s="219"/>
      <c r="X84" s="99"/>
      <c r="Y84" s="99"/>
      <c r="Z84" s="99"/>
      <c r="AA84" s="99"/>
      <c r="AB84" s="99"/>
      <c r="AC84" s="99"/>
      <c r="AD84" s="219"/>
      <c r="AE84" s="219"/>
      <c r="AF84" s="219"/>
      <c r="AG84" s="99"/>
    </row>
    <row r="85" spans="1:33" ht="26.25" customHeight="1" thickBot="1" x14ac:dyDescent="0.3">
      <c r="A85" s="99"/>
      <c r="B85" s="99"/>
      <c r="C85" s="99"/>
      <c r="D85" s="133"/>
      <c r="E85" s="99"/>
      <c r="F85" s="134"/>
      <c r="G85" s="134"/>
      <c r="H85" s="135"/>
      <c r="I85" s="135"/>
      <c r="J85" s="135"/>
      <c r="K85" s="136">
        <f>SUM(K20,P74:P79,P58:P72,K48:K53,K25:K46)</f>
        <v>0</v>
      </c>
      <c r="L85" s="137">
        <f>SUM(L20,Q74:Q79,Q58:Q72,L48:L53,L25:L46)</f>
        <v>0</v>
      </c>
      <c r="M85" s="137">
        <f>SUM(M20,R74:R79,R58:R72,M48:M53,M25:M46)</f>
        <v>0</v>
      </c>
      <c r="N85" s="99"/>
      <c r="O85" s="99"/>
      <c r="P85" s="99"/>
      <c r="Q85" s="99"/>
      <c r="R85" s="99"/>
      <c r="S85" s="99"/>
      <c r="T85" s="99"/>
      <c r="U85" s="136">
        <f>SUM(U20,Z74:Z79,Z58:Z72,U48:U53,U25:U46)</f>
        <v>0</v>
      </c>
      <c r="V85" s="137">
        <f>SUM(V20,AA74:AA79,AA58:AA72,V48:V53,V25:V46)</f>
        <v>0</v>
      </c>
      <c r="W85" s="137">
        <f>SUM(W20,AB74:AB79,AB58:AB72,W48:W53,W25:W46)</f>
        <v>0</v>
      </c>
      <c r="X85" s="99"/>
      <c r="Y85" s="99"/>
      <c r="Z85" s="99"/>
      <c r="AA85" s="99"/>
      <c r="AB85" s="99"/>
      <c r="AC85" s="99"/>
      <c r="AD85" s="136">
        <f>SUM(AD20,AD25:AD46,AD48:AD53,AI58:AI72,AI74:AI79)</f>
        <v>0</v>
      </c>
      <c r="AE85" s="137">
        <f>SUM(AE20,AE25:AE46,AE48:AE53,AJ58:AJ72,AJ74:AJ79)</f>
        <v>0</v>
      </c>
      <c r="AF85" s="137">
        <f>SUM(AF20,AF25:AF46,AF48:AF53,AK58:AK72,AK74:AK79)</f>
        <v>0</v>
      </c>
      <c r="AG85" s="99"/>
    </row>
    <row r="86" spans="1:33" ht="25.15" customHeight="1" thickBot="1" x14ac:dyDescent="0.3">
      <c r="A86" s="99"/>
      <c r="B86" s="99"/>
      <c r="C86" s="99"/>
      <c r="D86" s="133"/>
      <c r="E86" s="99"/>
      <c r="F86" s="121"/>
      <c r="G86" s="121"/>
      <c r="H86" s="99"/>
      <c r="I86" s="99"/>
      <c r="J86" s="99"/>
      <c r="K86" s="304" t="s">
        <v>215</v>
      </c>
      <c r="L86" s="305"/>
      <c r="M86" s="306"/>
      <c r="N86" s="99"/>
      <c r="O86" s="99"/>
      <c r="P86" s="99"/>
      <c r="Q86" s="99"/>
      <c r="R86" s="99"/>
      <c r="S86" s="99"/>
      <c r="T86" s="99"/>
      <c r="U86" s="310" t="s">
        <v>216</v>
      </c>
      <c r="V86" s="311"/>
      <c r="W86" s="312"/>
      <c r="X86" s="99"/>
      <c r="Y86" s="99"/>
      <c r="Z86" s="99"/>
      <c r="AA86" s="99"/>
      <c r="AB86" s="99"/>
      <c r="AC86" s="99"/>
      <c r="AD86" s="310" t="s">
        <v>217</v>
      </c>
      <c r="AE86" s="311"/>
      <c r="AF86" s="312"/>
      <c r="AG86" s="99"/>
    </row>
    <row r="87" spans="1:33" ht="29.45" customHeight="1" thickBot="1" x14ac:dyDescent="0.3">
      <c r="A87" s="99"/>
      <c r="B87" s="99"/>
      <c r="C87" s="99"/>
      <c r="D87" s="133"/>
      <c r="E87" s="99"/>
      <c r="F87" s="121"/>
      <c r="G87" s="121"/>
      <c r="H87" s="99"/>
      <c r="I87" s="99"/>
      <c r="J87" s="99"/>
      <c r="K87" s="307" t="str">
        <f>'Výpočty MSP'!A75</f>
        <v>DROBNÝ</v>
      </c>
      <c r="L87" s="308"/>
      <c r="M87" s="309"/>
      <c r="N87" s="99"/>
      <c r="O87" s="99"/>
      <c r="P87" s="99"/>
      <c r="Q87" s="99"/>
      <c r="R87" s="99"/>
      <c r="S87" s="99"/>
      <c r="T87" s="99"/>
      <c r="U87" s="215" t="str">
        <f>'Výpočty MSP'!A77</f>
        <v>DROBNÝ</v>
      </c>
      <c r="V87" s="216"/>
      <c r="W87" s="217"/>
      <c r="X87" s="99"/>
      <c r="Y87" s="99"/>
      <c r="Z87" s="99"/>
      <c r="AA87" s="99"/>
      <c r="AB87" s="99"/>
      <c r="AC87" s="99"/>
      <c r="AD87" s="215" t="str">
        <f>'Výpočty MSP'!A81</f>
        <v>ROKY 'N A N-1' JSOU DOSTAČUJÍCÍ</v>
      </c>
      <c r="AE87" s="216"/>
      <c r="AF87" s="217"/>
      <c r="AG87" s="99"/>
    </row>
    <row r="88" spans="1:33" ht="8.4499999999999993" customHeight="1" x14ac:dyDescent="0.25">
      <c r="A88" s="99"/>
      <c r="B88" s="99"/>
      <c r="C88" s="99"/>
      <c r="D88" s="133"/>
      <c r="E88" s="99"/>
      <c r="F88" s="121"/>
      <c r="G88" s="121"/>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row>
    <row r="89" spans="1:33" ht="12.75" hidden="1" customHeight="1" thickBot="1" x14ac:dyDescent="0.3">
      <c r="A89" s="99"/>
      <c r="B89" s="99"/>
      <c r="C89" s="99"/>
      <c r="D89" s="133"/>
      <c r="E89" s="99"/>
      <c r="F89" s="121"/>
      <c r="G89" s="121"/>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row>
    <row r="90" spans="1:33" ht="4.1500000000000004" customHeight="1" thickBot="1" x14ac:dyDescent="0.3">
      <c r="A90" s="99"/>
      <c r="B90" s="99"/>
      <c r="C90" s="99"/>
      <c r="D90" s="133"/>
      <c r="E90" s="99"/>
      <c r="F90" s="121"/>
      <c r="G90" s="121"/>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row>
    <row r="91" spans="1:33" ht="46.9" customHeight="1" thickBot="1" x14ac:dyDescent="0.3">
      <c r="A91" s="99"/>
      <c r="B91" s="131"/>
      <c r="C91" s="131"/>
      <c r="D91" s="131"/>
      <c r="E91" s="131"/>
      <c r="F91" s="131"/>
      <c r="G91" s="131"/>
      <c r="H91" s="131"/>
      <c r="I91" s="131"/>
      <c r="K91" s="297" t="s">
        <v>214</v>
      </c>
      <c r="L91" s="298"/>
      <c r="M91" s="298"/>
      <c r="N91" s="298"/>
      <c r="O91" s="298"/>
      <c r="P91" s="298"/>
      <c r="Q91" s="298"/>
      <c r="R91" s="298"/>
      <c r="S91" s="298"/>
      <c r="T91" s="298"/>
      <c r="U91" s="298"/>
      <c r="V91" s="298"/>
      <c r="W91" s="298"/>
      <c r="X91" s="298"/>
      <c r="Y91" s="298"/>
      <c r="Z91" s="298"/>
      <c r="AA91" s="298"/>
      <c r="AB91" s="298"/>
      <c r="AC91" s="299"/>
      <c r="AD91" s="294" t="str">
        <f>'Výpočty MSP'!A84</f>
        <v>DROBNÝ</v>
      </c>
      <c r="AE91" s="295"/>
      <c r="AF91" s="296"/>
      <c r="AG91" s="99"/>
    </row>
    <row r="92" spans="1:33" ht="27.6" customHeight="1" x14ac:dyDescent="0.25">
      <c r="A92" s="99"/>
      <c r="B92" s="131"/>
      <c r="C92" s="131"/>
      <c r="D92" s="131"/>
      <c r="E92" s="131"/>
      <c r="F92" s="131"/>
      <c r="G92" s="131"/>
      <c r="H92" s="131"/>
      <c r="I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99"/>
    </row>
    <row r="93" spans="1:33" ht="26.45" customHeight="1" x14ac:dyDescent="0.25">
      <c r="A93" s="99"/>
      <c r="B93" s="204" t="s">
        <v>121</v>
      </c>
      <c r="C93" s="99"/>
      <c r="D93" s="133"/>
      <c r="E93" s="131"/>
      <c r="F93" s="131"/>
      <c r="G93" s="131"/>
      <c r="H93" s="131"/>
      <c r="I93" s="131"/>
      <c r="J93" s="131"/>
      <c r="K93" s="131"/>
      <c r="L93" s="131"/>
      <c r="M93" s="131"/>
      <c r="N93" s="99"/>
      <c r="O93" s="99"/>
      <c r="P93" s="99"/>
      <c r="Q93" s="99"/>
      <c r="R93" s="99"/>
      <c r="S93" s="99"/>
      <c r="T93" s="99"/>
      <c r="U93" s="99"/>
      <c r="V93" s="99"/>
      <c r="W93" s="99"/>
      <c r="X93" s="99"/>
      <c r="Y93" s="99"/>
      <c r="Z93" s="99"/>
      <c r="AA93" s="99"/>
      <c r="AB93" s="99"/>
      <c r="AC93" s="99"/>
      <c r="AD93" s="99"/>
      <c r="AE93" s="99"/>
      <c r="AF93" s="99"/>
      <c r="AG93" s="99"/>
    </row>
    <row r="94" spans="1:33" ht="19.899999999999999" customHeight="1" x14ac:dyDescent="0.25">
      <c r="A94" s="99"/>
      <c r="B94" s="292" t="str">
        <f>'Výpočty MSP'!C74&amp;I6&amp;" "&amp;","&amp;" IČO:"&amp;" "&amp;I8&amp;",  "&amp;AD91&amp;" "&amp;'Výpočty MSP'!C77</f>
        <v>Prohlašuji, že ke dni podpisu tohoto Prohlášení je  , IČO: ,  DROBNÝ podnikatel ve smyslu Doporučení 2003/361/ES</v>
      </c>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99"/>
    </row>
    <row r="95" spans="1:33" ht="23.25" customHeight="1" x14ac:dyDescent="0.25">
      <c r="A95" s="99"/>
      <c r="B95" s="291" t="s">
        <v>138</v>
      </c>
      <c r="C95" s="291"/>
      <c r="D95" s="291"/>
      <c r="E95" s="291"/>
      <c r="F95" s="291"/>
      <c r="G95" s="291"/>
      <c r="H95" s="291"/>
      <c r="I95" s="291"/>
      <c r="J95" s="291"/>
      <c r="K95" s="291"/>
      <c r="L95" s="291"/>
      <c r="M95" s="291"/>
      <c r="N95" s="291"/>
      <c r="O95" s="291"/>
      <c r="P95" s="291"/>
      <c r="Q95" s="291"/>
      <c r="R95" s="291"/>
      <c r="S95" s="291"/>
      <c r="T95" s="291"/>
      <c r="U95" s="291"/>
      <c r="V95" s="291"/>
      <c r="W95" s="291"/>
      <c r="X95" s="291"/>
      <c r="Y95" s="99"/>
      <c r="Z95" s="99"/>
      <c r="AA95" s="99"/>
      <c r="AB95" s="99"/>
      <c r="AC95" s="99"/>
      <c r="AD95" s="99"/>
      <c r="AE95" s="99"/>
      <c r="AF95" s="99"/>
      <c r="AG95" s="99"/>
    </row>
    <row r="96" spans="1:33" ht="30" customHeight="1" x14ac:dyDescent="0.2">
      <c r="A96" s="99"/>
      <c r="B96" s="138" t="s">
        <v>17</v>
      </c>
      <c r="C96" s="139"/>
      <c r="D96" s="139"/>
      <c r="E96" s="139"/>
      <c r="F96" s="139"/>
      <c r="G96" s="139"/>
      <c r="H96" s="139"/>
      <c r="I96" s="139"/>
      <c r="J96" s="139"/>
      <c r="K96" s="139"/>
      <c r="L96" s="99"/>
      <c r="M96" s="99"/>
      <c r="N96" s="99"/>
      <c r="O96" s="99"/>
      <c r="P96" s="99"/>
      <c r="Q96" s="99"/>
      <c r="R96" s="99"/>
      <c r="S96" s="99"/>
      <c r="T96" s="99"/>
      <c r="U96" s="99"/>
      <c r="V96" s="99"/>
      <c r="W96" s="99"/>
      <c r="X96" s="99"/>
      <c r="Y96" s="99"/>
      <c r="Z96" s="99"/>
      <c r="AA96" s="99"/>
      <c r="AB96" s="99"/>
      <c r="AC96" s="99"/>
      <c r="AD96" s="99"/>
      <c r="AE96" s="99"/>
      <c r="AF96" s="99"/>
      <c r="AG96" s="99"/>
    </row>
    <row r="97" spans="1:33" ht="22.9" customHeight="1" x14ac:dyDescent="0.25">
      <c r="A97" s="99"/>
      <c r="B97" s="140" t="s">
        <v>128</v>
      </c>
      <c r="C97" s="140"/>
      <c r="D97" s="140"/>
      <c r="E97" s="140"/>
      <c r="F97" s="140"/>
      <c r="G97" s="140"/>
      <c r="H97" s="140"/>
      <c r="I97" s="140"/>
      <c r="J97" s="140"/>
      <c r="K97" s="140"/>
      <c r="L97" s="141"/>
      <c r="M97" s="141"/>
      <c r="N97" s="141"/>
      <c r="O97" s="141"/>
      <c r="P97" s="141"/>
      <c r="Q97" s="141"/>
      <c r="R97" s="141"/>
      <c r="S97" s="141"/>
      <c r="T97" s="141"/>
      <c r="U97" s="141"/>
      <c r="V97" s="141"/>
      <c r="W97" s="141"/>
      <c r="X97" s="141"/>
      <c r="Y97" s="141"/>
      <c r="Z97" s="141"/>
      <c r="AA97" s="141"/>
      <c r="AB97" s="141"/>
      <c r="AC97" s="99"/>
      <c r="AD97" s="99"/>
      <c r="AE97" s="99"/>
      <c r="AF97" s="99"/>
      <c r="AG97" s="99"/>
    </row>
    <row r="98" spans="1:33" ht="26.45" customHeight="1" x14ac:dyDescent="0.25">
      <c r="A98" s="99"/>
      <c r="B98" s="230" t="s">
        <v>129</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99"/>
      <c r="AD98" s="99"/>
      <c r="AE98" s="99"/>
      <c r="AF98" s="99"/>
      <c r="AG98" s="99"/>
    </row>
    <row r="99" spans="1:33" ht="41.45" customHeight="1" x14ac:dyDescent="0.25">
      <c r="A99" s="99"/>
      <c r="B99" s="230" t="s">
        <v>130</v>
      </c>
      <c r="C99" s="230"/>
      <c r="D99" s="230"/>
      <c r="E99" s="230"/>
      <c r="F99" s="230"/>
      <c r="G99" s="230"/>
      <c r="H99" s="230"/>
      <c r="I99" s="230"/>
      <c r="J99" s="230"/>
      <c r="K99" s="230"/>
      <c r="L99" s="230"/>
      <c r="M99" s="230"/>
      <c r="N99" s="230"/>
      <c r="O99" s="230"/>
      <c r="P99" s="230"/>
      <c r="Q99" s="230"/>
      <c r="R99" s="230"/>
      <c r="S99" s="230"/>
      <c r="T99" s="230"/>
      <c r="U99" s="230"/>
      <c r="V99" s="230"/>
      <c r="W99" s="230"/>
      <c r="X99" s="230"/>
      <c r="Y99" s="141"/>
      <c r="Z99" s="141"/>
      <c r="AA99" s="141"/>
      <c r="AB99" s="141"/>
      <c r="AC99" s="99"/>
      <c r="AD99" s="99"/>
      <c r="AE99" s="99"/>
      <c r="AF99" s="99"/>
      <c r="AG99" s="99"/>
    </row>
    <row r="100" spans="1:33" ht="21" customHeight="1" x14ac:dyDescent="0.25">
      <c r="A100" s="99"/>
      <c r="B100" s="230" t="s">
        <v>142</v>
      </c>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141"/>
      <c r="Z100" s="141"/>
      <c r="AA100" s="141"/>
      <c r="AB100" s="141"/>
      <c r="AC100" s="99"/>
      <c r="AD100" s="99"/>
      <c r="AE100" s="99"/>
      <c r="AF100" s="99"/>
      <c r="AG100" s="99"/>
    </row>
    <row r="101" spans="1:33" ht="22.9" customHeight="1" x14ac:dyDescent="0.25">
      <c r="A101" s="99"/>
      <c r="B101" s="230" t="s">
        <v>131</v>
      </c>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141"/>
      <c r="Z101" s="141"/>
      <c r="AA101" s="141"/>
      <c r="AB101" s="141"/>
      <c r="AC101" s="99"/>
      <c r="AD101" s="99"/>
      <c r="AE101" s="99"/>
      <c r="AF101" s="99"/>
      <c r="AG101" s="99"/>
    </row>
    <row r="102" spans="1:33" ht="32.450000000000003" customHeight="1" x14ac:dyDescent="0.25">
      <c r="A102" s="99"/>
      <c r="B102" s="230" t="s">
        <v>153</v>
      </c>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141"/>
      <c r="Z102" s="141"/>
      <c r="AA102" s="141"/>
      <c r="AB102" s="141"/>
      <c r="AC102" s="99"/>
      <c r="AD102" s="99"/>
      <c r="AE102" s="99"/>
      <c r="AF102" s="99"/>
      <c r="AG102" s="99"/>
    </row>
    <row r="103" spans="1:33" ht="16.899999999999999" customHeight="1" x14ac:dyDescent="0.25">
      <c r="A103" s="99"/>
      <c r="B103" s="230" t="s">
        <v>152</v>
      </c>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141"/>
      <c r="Z103" s="141"/>
      <c r="AA103" s="141"/>
      <c r="AB103" s="141"/>
      <c r="AC103" s="99"/>
      <c r="AD103" s="99"/>
      <c r="AE103" s="99"/>
      <c r="AF103" s="99"/>
      <c r="AG103" s="99"/>
    </row>
    <row r="104" spans="1:33" ht="30" customHeight="1" thickBot="1" x14ac:dyDescent="0.3">
      <c r="A104" s="99"/>
      <c r="B104" s="99"/>
      <c r="C104" s="99"/>
      <c r="D104" s="133"/>
      <c r="E104" s="99"/>
      <c r="F104" s="115"/>
      <c r="G104" s="115"/>
      <c r="H104" s="115"/>
      <c r="I104" s="115"/>
      <c r="J104" s="115"/>
      <c r="K104" s="115"/>
      <c r="L104" s="115"/>
      <c r="M104" s="115"/>
      <c r="N104" s="115"/>
      <c r="O104" s="115"/>
      <c r="P104" s="115"/>
      <c r="Q104" s="115"/>
      <c r="R104" s="115"/>
      <c r="S104" s="115"/>
      <c r="T104" s="115"/>
      <c r="U104" s="115"/>
      <c r="V104" s="115"/>
      <c r="W104" s="115"/>
      <c r="X104" s="115"/>
      <c r="Y104" s="99"/>
      <c r="Z104" s="99"/>
      <c r="AA104" s="99"/>
      <c r="AB104" s="99"/>
      <c r="AC104" s="99"/>
      <c r="AD104" s="99"/>
      <c r="AE104" s="99"/>
      <c r="AF104" s="99"/>
      <c r="AG104" s="99"/>
    </row>
    <row r="105" spans="1:33" ht="24" customHeight="1" thickBot="1" x14ac:dyDescent="0.3">
      <c r="A105" s="99"/>
      <c r="B105" s="210" t="str">
        <f>'Výpočty MSP'!A160</f>
        <v xml:space="preserve">Po vložení zastupující osoby se červené nápovědy skryjí. </v>
      </c>
      <c r="C105" s="210"/>
      <c r="D105" s="210"/>
      <c r="E105" s="210"/>
      <c r="F105" s="222" t="s">
        <v>21</v>
      </c>
      <c r="G105" s="222"/>
      <c r="H105" s="222"/>
      <c r="I105" s="115"/>
      <c r="J105" s="286" t="str">
        <f>IF(I10="","Automaticky",I10)</f>
        <v>Automaticky</v>
      </c>
      <c r="K105" s="287"/>
      <c r="L105" s="115"/>
      <c r="M105" s="115"/>
      <c r="N105" s="115"/>
      <c r="O105" s="115"/>
      <c r="P105" s="115"/>
      <c r="Q105" s="115"/>
      <c r="R105" s="115"/>
      <c r="S105" s="115"/>
      <c r="T105" s="115"/>
      <c r="U105" s="115"/>
      <c r="V105" s="115"/>
      <c r="W105" s="115"/>
      <c r="X105" s="115"/>
      <c r="Y105" s="99"/>
      <c r="Z105" s="99"/>
      <c r="AA105" s="99"/>
      <c r="AB105" s="99"/>
      <c r="AC105" s="99"/>
      <c r="AD105" s="99"/>
      <c r="AE105" s="99"/>
      <c r="AF105" s="99"/>
      <c r="AG105" s="99"/>
    </row>
    <row r="106" spans="1:33" ht="45" customHeight="1" thickBot="1" x14ac:dyDescent="0.3">
      <c r="A106" s="99"/>
      <c r="B106" s="318" t="s">
        <v>19</v>
      </c>
      <c r="C106" s="319"/>
      <c r="D106" s="319"/>
      <c r="E106" s="319"/>
      <c r="F106" s="319"/>
      <c r="G106" s="319"/>
      <c r="H106" s="319"/>
      <c r="I106" s="319"/>
      <c r="J106" s="318" t="s">
        <v>20</v>
      </c>
      <c r="K106" s="320"/>
      <c r="L106" s="99"/>
      <c r="M106" s="99"/>
      <c r="N106" s="99"/>
      <c r="O106" s="99"/>
      <c r="P106" s="99"/>
      <c r="Q106" s="99"/>
      <c r="R106" s="99"/>
      <c r="S106" s="99"/>
      <c r="T106" s="99"/>
      <c r="U106" s="99"/>
      <c r="V106" s="131"/>
      <c r="W106" s="131"/>
      <c r="X106" s="131"/>
      <c r="Y106" s="99"/>
      <c r="Z106" s="99"/>
      <c r="AA106" s="99"/>
      <c r="AB106" s="99"/>
      <c r="AC106" s="99"/>
      <c r="AD106" s="99"/>
      <c r="AE106" s="99"/>
      <c r="AF106" s="99"/>
      <c r="AG106" s="99"/>
    </row>
    <row r="107" spans="1:33" ht="30" customHeight="1" x14ac:dyDescent="0.2">
      <c r="A107" s="99"/>
      <c r="B107" s="321"/>
      <c r="C107" s="322"/>
      <c r="D107" s="322"/>
      <c r="E107" s="322"/>
      <c r="F107" s="322"/>
      <c r="G107" s="322"/>
      <c r="H107" s="322"/>
      <c r="I107" s="322"/>
      <c r="J107" s="284"/>
      <c r="K107" s="285"/>
      <c r="L107" s="99"/>
      <c r="M107" s="99"/>
      <c r="N107" s="99"/>
      <c r="O107" s="99"/>
      <c r="P107" s="99"/>
      <c r="Q107" s="99"/>
      <c r="R107" s="99"/>
      <c r="S107" s="99"/>
      <c r="T107" s="99"/>
      <c r="U107" s="99"/>
      <c r="V107" s="99"/>
      <c r="W107" s="99"/>
      <c r="X107" s="99"/>
      <c r="Y107" s="99"/>
      <c r="Z107" s="99"/>
      <c r="AA107" s="99"/>
      <c r="AB107" s="99"/>
      <c r="AC107" s="99"/>
      <c r="AD107" s="99"/>
      <c r="AE107" s="99"/>
      <c r="AF107" s="99"/>
      <c r="AG107" s="99"/>
    </row>
    <row r="108" spans="1:33" ht="30" customHeight="1" x14ac:dyDescent="0.2">
      <c r="A108" s="99"/>
      <c r="B108" s="325"/>
      <c r="C108" s="326"/>
      <c r="D108" s="326"/>
      <c r="E108" s="326"/>
      <c r="F108" s="326"/>
      <c r="G108" s="326"/>
      <c r="H108" s="326"/>
      <c r="I108" s="326"/>
      <c r="J108" s="323"/>
      <c r="K108" s="324"/>
      <c r="L108" s="99"/>
      <c r="M108" s="99"/>
      <c r="N108" s="99"/>
      <c r="O108" s="99"/>
      <c r="P108" s="99"/>
      <c r="Q108" s="99"/>
      <c r="R108" s="99"/>
      <c r="S108" s="99"/>
      <c r="T108" s="99"/>
      <c r="U108" s="99"/>
      <c r="V108" s="99"/>
      <c r="W108" s="99"/>
      <c r="X108" s="99"/>
      <c r="Y108" s="99"/>
      <c r="Z108" s="99"/>
      <c r="AA108" s="99"/>
      <c r="AB108" s="99"/>
      <c r="AC108" s="99"/>
      <c r="AD108" s="99"/>
      <c r="AE108" s="99"/>
      <c r="AF108" s="99"/>
      <c r="AG108" s="99"/>
    </row>
    <row r="109" spans="1:33" ht="30" customHeight="1" thickBot="1" x14ac:dyDescent="0.25">
      <c r="A109" s="99"/>
      <c r="B109" s="282"/>
      <c r="C109" s="283"/>
      <c r="D109" s="283"/>
      <c r="E109" s="283"/>
      <c r="F109" s="283"/>
      <c r="G109" s="283"/>
      <c r="H109" s="283"/>
      <c r="I109" s="283"/>
      <c r="J109" s="280"/>
      <c r="K109" s="281"/>
      <c r="L109" s="99"/>
      <c r="M109" s="99"/>
      <c r="N109" s="99"/>
      <c r="O109" s="99"/>
      <c r="P109" s="99"/>
      <c r="Q109" s="99"/>
      <c r="R109" s="99"/>
      <c r="S109" s="99"/>
      <c r="T109" s="99"/>
      <c r="U109" s="99"/>
      <c r="V109" s="99"/>
      <c r="W109" s="99"/>
      <c r="X109" s="99"/>
      <c r="Y109" s="99"/>
      <c r="Z109" s="99"/>
      <c r="AA109" s="99"/>
      <c r="AB109" s="99"/>
      <c r="AC109" s="99"/>
      <c r="AD109" s="99"/>
      <c r="AE109" s="99"/>
      <c r="AF109" s="99"/>
      <c r="AG109" s="99"/>
    </row>
  </sheetData>
  <sheetProtection algorithmName="SHA-512" hashValue="LI8CTzujfGoepvDsgyH9TiGGLSIDgYUcRl36tC15jQa47YJGl2RdLmf6kj4JmmHwomuGxISyGTLvJo0KiWmooA==" saltValue="d/+JxrZlJjVk4jWYrzqtZg==" spinCount="100000" sheet="1" selectLockedCells="1"/>
  <mergeCells count="173">
    <mergeCell ref="B5:N5"/>
    <mergeCell ref="B106:I106"/>
    <mergeCell ref="J106:K106"/>
    <mergeCell ref="B107:I107"/>
    <mergeCell ref="J108:K108"/>
    <mergeCell ref="B108:I108"/>
    <mergeCell ref="B10:H10"/>
    <mergeCell ref="F12:H12"/>
    <mergeCell ref="B12:E12"/>
    <mergeCell ref="F14:H14"/>
    <mergeCell ref="B14:E14"/>
    <mergeCell ref="B79:E79"/>
    <mergeCell ref="B68:E68"/>
    <mergeCell ref="B69:E69"/>
    <mergeCell ref="B70:E70"/>
    <mergeCell ref="B71:E71"/>
    <mergeCell ref="B72:E72"/>
    <mergeCell ref="B58:E58"/>
    <mergeCell ref="B59:E59"/>
    <mergeCell ref="B60:E60"/>
    <mergeCell ref="B39:E39"/>
    <mergeCell ref="B57:F57"/>
    <mergeCell ref="H23:H53"/>
    <mergeCell ref="B30:E30"/>
    <mergeCell ref="B31:E31"/>
    <mergeCell ref="AC16:AF16"/>
    <mergeCell ref="K86:M86"/>
    <mergeCell ref="K87:M87"/>
    <mergeCell ref="U86:W86"/>
    <mergeCell ref="K83:K84"/>
    <mergeCell ref="B37:E37"/>
    <mergeCell ref="B53:E53"/>
    <mergeCell ref="B52:E52"/>
    <mergeCell ref="B42:E42"/>
    <mergeCell ref="B41:E41"/>
    <mergeCell ref="B40:E40"/>
    <mergeCell ref="T24:W24"/>
    <mergeCell ref="J24:M24"/>
    <mergeCell ref="U55:U56"/>
    <mergeCell ref="T55:T56"/>
    <mergeCell ref="J55:J56"/>
    <mergeCell ref="AE22:AE23"/>
    <mergeCell ref="AD86:AF86"/>
    <mergeCell ref="AC18:AC19"/>
    <mergeCell ref="G24:G49"/>
    <mergeCell ref="B25:E25"/>
    <mergeCell ref="B26:E26"/>
    <mergeCell ref="B27:E27"/>
    <mergeCell ref="K91:AC91"/>
    <mergeCell ref="V18:V19"/>
    <mergeCell ref="W18:W19"/>
    <mergeCell ref="AC22:AC23"/>
    <mergeCell ref="B77:E77"/>
    <mergeCell ref="AE55:AE56"/>
    <mergeCell ref="AD55:AD56"/>
    <mergeCell ref="AC55:AC56"/>
    <mergeCell ref="B28:E28"/>
    <mergeCell ref="B43:E43"/>
    <mergeCell ref="B32:E32"/>
    <mergeCell ref="B55:E56"/>
    <mergeCell ref="B44:E44"/>
    <mergeCell ref="B45:E45"/>
    <mergeCell ref="B33:E33"/>
    <mergeCell ref="B34:E34"/>
    <mergeCell ref="B35:E35"/>
    <mergeCell ref="B36:E36"/>
    <mergeCell ref="B38:E38"/>
    <mergeCell ref="B46:E46"/>
    <mergeCell ref="B29:E29"/>
    <mergeCell ref="AC73:AG73"/>
    <mergeCell ref="T18:T19"/>
    <mergeCell ref="N55:N56"/>
    <mergeCell ref="J109:K109"/>
    <mergeCell ref="B109:I109"/>
    <mergeCell ref="J107:K107"/>
    <mergeCell ref="B101:X101"/>
    <mergeCell ref="B102:X102"/>
    <mergeCell ref="B103:X103"/>
    <mergeCell ref="J105:K105"/>
    <mergeCell ref="B61:E61"/>
    <mergeCell ref="B62:E62"/>
    <mergeCell ref="B74:E74"/>
    <mergeCell ref="B75:E75"/>
    <mergeCell ref="B76:E76"/>
    <mergeCell ref="B63:E63"/>
    <mergeCell ref="B64:E64"/>
    <mergeCell ref="B65:E65"/>
    <mergeCell ref="L83:L84"/>
    <mergeCell ref="B78:E78"/>
    <mergeCell ref="H57:H79"/>
    <mergeCell ref="B95:X95"/>
    <mergeCell ref="B94:AF94"/>
    <mergeCell ref="G57:G79"/>
    <mergeCell ref="AD91:AF91"/>
    <mergeCell ref="J73:N73"/>
    <mergeCell ref="T73:X73"/>
    <mergeCell ref="L55:L56"/>
    <mergeCell ref="M55:M56"/>
    <mergeCell ref="J57:N57"/>
    <mergeCell ref="T57:X57"/>
    <mergeCell ref="AC57:AG57"/>
    <mergeCell ref="AF18:AF19"/>
    <mergeCell ref="AG55:AG56"/>
    <mergeCell ref="X55:X56"/>
    <mergeCell ref="L22:L23"/>
    <mergeCell ref="L18:L19"/>
    <mergeCell ref="V22:V23"/>
    <mergeCell ref="W22:W23"/>
    <mergeCell ref="U18:U19"/>
    <mergeCell ref="K55:K56"/>
    <mergeCell ref="N22:N23"/>
    <mergeCell ref="J47:M47"/>
    <mergeCell ref="T47:W47"/>
    <mergeCell ref="AF22:AF23"/>
    <mergeCell ref="AD18:AD19"/>
    <mergeCell ref="AC47:AF47"/>
    <mergeCell ref="AC24:AF24"/>
    <mergeCell ref="AD22:AD23"/>
    <mergeCell ref="B6:H6"/>
    <mergeCell ref="B8:H8"/>
    <mergeCell ref="J18:J19"/>
    <mergeCell ref="T22:T23"/>
    <mergeCell ref="F18:F19"/>
    <mergeCell ref="K18:K19"/>
    <mergeCell ref="B18:E19"/>
    <mergeCell ref="B20:E20"/>
    <mergeCell ref="B22:E23"/>
    <mergeCell ref="F22:F23"/>
    <mergeCell ref="K22:K23"/>
    <mergeCell ref="I6:N6"/>
    <mergeCell ref="J22:J23"/>
    <mergeCell ref="J16:M16"/>
    <mergeCell ref="T16:W16"/>
    <mergeCell ref="M22:M23"/>
    <mergeCell ref="I8:L8"/>
    <mergeCell ref="I10:L10"/>
    <mergeCell ref="I12:L12"/>
    <mergeCell ref="I14:L14"/>
    <mergeCell ref="M18:M19"/>
    <mergeCell ref="U22:U23"/>
    <mergeCell ref="V83:V84"/>
    <mergeCell ref="W83:W84"/>
    <mergeCell ref="AE83:AE84"/>
    <mergeCell ref="AF83:AF84"/>
    <mergeCell ref="U82:W82"/>
    <mergeCell ref="AD82:AF82"/>
    <mergeCell ref="V55:V56"/>
    <mergeCell ref="W55:W56"/>
    <mergeCell ref="AF55:AF56"/>
    <mergeCell ref="B105:E105"/>
    <mergeCell ref="H55:H56"/>
    <mergeCell ref="B4:L4"/>
    <mergeCell ref="M12:AG12"/>
    <mergeCell ref="M14:V14"/>
    <mergeCell ref="U87:W87"/>
    <mergeCell ref="U83:U84"/>
    <mergeCell ref="AE18:AE19"/>
    <mergeCell ref="F105:H105"/>
    <mergeCell ref="B66:E66"/>
    <mergeCell ref="B67:E67"/>
    <mergeCell ref="B50:E50"/>
    <mergeCell ref="B51:E51"/>
    <mergeCell ref="B48:E48"/>
    <mergeCell ref="B24:F24"/>
    <mergeCell ref="B49:E49"/>
    <mergeCell ref="F55:F56"/>
    <mergeCell ref="B98:AB98"/>
    <mergeCell ref="B99:X99"/>
    <mergeCell ref="B100:X100"/>
    <mergeCell ref="K82:M82"/>
    <mergeCell ref="AD87:AF87"/>
    <mergeCell ref="AD83:AD84"/>
    <mergeCell ref="M83:M84"/>
  </mergeCells>
  <dataValidations xWindow="272" yWindow="429" count="16">
    <dataValidation allowBlank="1" showInputMessage="1" showErrorMessage="1" promptTitle="Údaje o podnikateli" prompt="Uveďte celkový počet zaměstnanců/Aktiv/Obratu. Přepočet bude udělán automaticky dle zadaného procenta do celkového součtu." sqref="WVL983027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xr:uid="{00000000-0002-0000-0000-000000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WVO983027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H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H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H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H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H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H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H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H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H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H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H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H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H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H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H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xr:uid="{00000000-0002-0000-0000-000001000000}">
      <formula1>25</formula1>
      <formula2>50</formula2>
    </dataValidation>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WVI983012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08:C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C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C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C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C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C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C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C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C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C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C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C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C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C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C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xr:uid="{00000000-0002-0000-0000-000002000000}"/>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WWE983012:WWE983024 SV25:SV53 ACR25:ACR53 AMN25:AMN53 AWJ25:AWJ53 BGF25:BGF53 BQB25:BQB53 BZX25:BZX53 CJT25:CJT53 CTP25:CTP53 DDL25:DDL53 DNH25:DNH53 DXD25:DXD53 EGZ25:EGZ53 EQV25:EQV53 FAR25:FAR53 FKN25:FKN53 FUJ25:FUJ53 GEF25:GEF53 GOB25:GOB53 GXX25:GXX53 HHT25:HHT53 HRP25:HRP53 IBL25:IBL53 ILH25:ILH53 IVD25:IVD53 JEZ25:JEZ53 JOV25:JOV53 JYR25:JYR53 KIN25:KIN53 KSJ25:KSJ53 LCF25:LCF53 LMB25:LMB53 LVX25:LVX53 MFT25:MFT53 MPP25:MPP53 MZL25:MZL53 NJH25:NJH53 NTD25:NTD53 OCZ25:OCZ53 OMV25:OMV53 OWR25:OWR53 PGN25:PGN53 PQJ25:PQJ53 QAF25:QAF53 QKB25:QKB53 QTX25:QTX53 RDT25:RDT53 RNP25:RNP53 RXL25:RXL53 SHH25:SHH53 SRD25:SRD53 TAZ25:TAZ53 TKV25:TKV53 TUR25:TUR53 UEN25:UEN53 UOJ25:UOJ53 UYF25:UYF53 VIB25:VIB53 VRX25:VRX53 WBT25:WBT53 WLP25:WLP53 WVL25:WVL53 JI25:JI53 IZ65508:IZ65520 SV65508:SV65520 ACR65508:ACR65520 AMN65508:AMN65520 AWJ65508:AWJ65520 BGF65508:BGF65520 BQB65508:BQB65520 BZX65508:BZX65520 CJT65508:CJT65520 CTP65508:CTP65520 DDL65508:DDL65520 DNH65508:DNH65520 DXD65508:DXD65520 EGZ65508:EGZ65520 EQV65508:EQV65520 FAR65508:FAR65520 FKN65508:FKN65520 FUJ65508:FUJ65520 GEF65508:GEF65520 GOB65508:GOB65520 GXX65508:GXX65520 HHT65508:HHT65520 HRP65508:HRP65520 IBL65508:IBL65520 ILH65508:ILH65520 IVD65508:IVD65520 JEZ65508:JEZ65520 JOV65508:JOV65520 JYR65508:JYR65520 KIN65508:KIN65520 KSJ65508:KSJ65520 LCF65508:LCF65520 LMB65508:LMB65520 LVX65508:LVX65520 MFT65508:MFT65520 MPP65508:MPP65520 MZL65508:MZL65520 NJH65508:NJH65520 NTD65508:NTD65520 OCZ65508:OCZ65520 OMV65508:OMV65520 OWR65508:OWR65520 PGN65508:PGN65520 PQJ65508:PQJ65520 QAF65508:QAF65520 QKB65508:QKB65520 QTX65508:QTX65520 RDT65508:RDT65520 RNP65508:RNP65520 RXL65508:RXL65520 SHH65508:SHH65520 SRD65508:SRD65520 TAZ65508:TAZ65520 TKV65508:TKV65520 TUR65508:TUR65520 UEN65508:UEN65520 UOJ65508:UOJ65520 UYF65508:UYF65520 VIB65508:VIB65520 VRX65508:VRX65520 WBT65508:WBT65520 WLP65508:WLP65520 WVL65508:WVL65520 IZ131044:IZ131056 SV131044:SV131056 ACR131044:ACR131056 AMN131044:AMN131056 AWJ131044:AWJ131056 BGF131044:BGF131056 BQB131044:BQB131056 BZX131044:BZX131056 CJT131044:CJT131056 CTP131044:CTP131056 DDL131044:DDL131056 DNH131044:DNH131056 DXD131044:DXD131056 EGZ131044:EGZ131056 EQV131044:EQV131056 FAR131044:FAR131056 FKN131044:FKN131056 FUJ131044:FUJ131056 GEF131044:GEF131056 GOB131044:GOB131056 GXX131044:GXX131056 HHT131044:HHT131056 HRP131044:HRP131056 IBL131044:IBL131056 ILH131044:ILH131056 IVD131044:IVD131056 JEZ131044:JEZ131056 JOV131044:JOV131056 JYR131044:JYR131056 KIN131044:KIN131056 KSJ131044:KSJ131056 LCF131044:LCF131056 LMB131044:LMB131056 LVX131044:LVX131056 MFT131044:MFT131056 MPP131044:MPP131056 MZL131044:MZL131056 NJH131044:NJH131056 NTD131044:NTD131056 OCZ131044:OCZ131056 OMV131044:OMV131056 OWR131044:OWR131056 PGN131044:PGN131056 PQJ131044:PQJ131056 QAF131044:QAF131056 QKB131044:QKB131056 QTX131044:QTX131056 RDT131044:RDT131056 RNP131044:RNP131056 RXL131044:RXL131056 SHH131044:SHH131056 SRD131044:SRD131056 TAZ131044:TAZ131056 TKV131044:TKV131056 TUR131044:TUR131056 UEN131044:UEN131056 UOJ131044:UOJ131056 UYF131044:UYF131056 VIB131044:VIB131056 VRX131044:VRX131056 WBT131044:WBT131056 WLP131044:WLP131056 WVL131044:WVL131056 IZ196580:IZ196592 SV196580:SV196592 ACR196580:ACR196592 AMN196580:AMN196592 AWJ196580:AWJ196592 BGF196580:BGF196592 BQB196580:BQB196592 BZX196580:BZX196592 CJT196580:CJT196592 CTP196580:CTP196592 DDL196580:DDL196592 DNH196580:DNH196592 DXD196580:DXD196592 EGZ196580:EGZ196592 EQV196580:EQV196592 FAR196580:FAR196592 FKN196580:FKN196592 FUJ196580:FUJ196592 GEF196580:GEF196592 GOB196580:GOB196592 GXX196580:GXX196592 HHT196580:HHT196592 HRP196580:HRP196592 IBL196580:IBL196592 ILH196580:ILH196592 IVD196580:IVD196592 JEZ196580:JEZ196592 JOV196580:JOV196592 JYR196580:JYR196592 KIN196580:KIN196592 KSJ196580:KSJ196592 LCF196580:LCF196592 LMB196580:LMB196592 LVX196580:LVX196592 MFT196580:MFT196592 MPP196580:MPP196592 MZL196580:MZL196592 NJH196580:NJH196592 NTD196580:NTD196592 OCZ196580:OCZ196592 OMV196580:OMV196592 OWR196580:OWR196592 PGN196580:PGN196592 PQJ196580:PQJ196592 QAF196580:QAF196592 QKB196580:QKB196592 QTX196580:QTX196592 RDT196580:RDT196592 RNP196580:RNP196592 RXL196580:RXL196592 SHH196580:SHH196592 SRD196580:SRD196592 TAZ196580:TAZ196592 TKV196580:TKV196592 TUR196580:TUR196592 UEN196580:UEN196592 UOJ196580:UOJ196592 UYF196580:UYF196592 VIB196580:VIB196592 VRX196580:VRX196592 WBT196580:WBT196592 WLP196580:WLP196592 WVL196580:WVL196592 IZ262116:IZ262128 SV262116:SV262128 ACR262116:ACR262128 AMN262116:AMN262128 AWJ262116:AWJ262128 BGF262116:BGF262128 BQB262116:BQB262128 BZX262116:BZX262128 CJT262116:CJT262128 CTP262116:CTP262128 DDL262116:DDL262128 DNH262116:DNH262128 DXD262116:DXD262128 EGZ262116:EGZ262128 EQV262116:EQV262128 FAR262116:FAR262128 FKN262116:FKN262128 FUJ262116:FUJ262128 GEF262116:GEF262128 GOB262116:GOB262128 GXX262116:GXX262128 HHT262116:HHT262128 HRP262116:HRP262128 IBL262116:IBL262128 ILH262116:ILH262128 IVD262116:IVD262128 JEZ262116:JEZ262128 JOV262116:JOV262128 JYR262116:JYR262128 KIN262116:KIN262128 KSJ262116:KSJ262128 LCF262116:LCF262128 LMB262116:LMB262128 LVX262116:LVX262128 MFT262116:MFT262128 MPP262116:MPP262128 MZL262116:MZL262128 NJH262116:NJH262128 NTD262116:NTD262128 OCZ262116:OCZ262128 OMV262116:OMV262128 OWR262116:OWR262128 PGN262116:PGN262128 PQJ262116:PQJ262128 QAF262116:QAF262128 QKB262116:QKB262128 QTX262116:QTX262128 RDT262116:RDT262128 RNP262116:RNP262128 RXL262116:RXL262128 SHH262116:SHH262128 SRD262116:SRD262128 TAZ262116:TAZ262128 TKV262116:TKV262128 TUR262116:TUR262128 UEN262116:UEN262128 UOJ262116:UOJ262128 UYF262116:UYF262128 VIB262116:VIB262128 VRX262116:VRX262128 WBT262116:WBT262128 WLP262116:WLP262128 WVL262116:WVL262128 IZ327652:IZ327664 SV327652:SV327664 ACR327652:ACR327664 AMN327652:AMN327664 AWJ327652:AWJ327664 BGF327652:BGF327664 BQB327652:BQB327664 BZX327652:BZX327664 CJT327652:CJT327664 CTP327652:CTP327664 DDL327652:DDL327664 DNH327652:DNH327664 DXD327652:DXD327664 EGZ327652:EGZ327664 EQV327652:EQV327664 FAR327652:FAR327664 FKN327652:FKN327664 FUJ327652:FUJ327664 GEF327652:GEF327664 GOB327652:GOB327664 GXX327652:GXX327664 HHT327652:HHT327664 HRP327652:HRP327664 IBL327652:IBL327664 ILH327652:ILH327664 IVD327652:IVD327664 JEZ327652:JEZ327664 JOV327652:JOV327664 JYR327652:JYR327664 KIN327652:KIN327664 KSJ327652:KSJ327664 LCF327652:LCF327664 LMB327652:LMB327664 LVX327652:LVX327664 MFT327652:MFT327664 MPP327652:MPP327664 MZL327652:MZL327664 NJH327652:NJH327664 NTD327652:NTD327664 OCZ327652:OCZ327664 OMV327652:OMV327664 OWR327652:OWR327664 PGN327652:PGN327664 PQJ327652:PQJ327664 QAF327652:QAF327664 QKB327652:QKB327664 QTX327652:QTX327664 RDT327652:RDT327664 RNP327652:RNP327664 RXL327652:RXL327664 SHH327652:SHH327664 SRD327652:SRD327664 TAZ327652:TAZ327664 TKV327652:TKV327664 TUR327652:TUR327664 UEN327652:UEN327664 UOJ327652:UOJ327664 UYF327652:UYF327664 VIB327652:VIB327664 VRX327652:VRX327664 WBT327652:WBT327664 WLP327652:WLP327664 WVL327652:WVL327664 IZ393188:IZ393200 SV393188:SV393200 ACR393188:ACR393200 AMN393188:AMN393200 AWJ393188:AWJ393200 BGF393188:BGF393200 BQB393188:BQB393200 BZX393188:BZX393200 CJT393188:CJT393200 CTP393188:CTP393200 DDL393188:DDL393200 DNH393188:DNH393200 DXD393188:DXD393200 EGZ393188:EGZ393200 EQV393188:EQV393200 FAR393188:FAR393200 FKN393188:FKN393200 FUJ393188:FUJ393200 GEF393188:GEF393200 GOB393188:GOB393200 GXX393188:GXX393200 HHT393188:HHT393200 HRP393188:HRP393200 IBL393188:IBL393200 ILH393188:ILH393200 IVD393188:IVD393200 JEZ393188:JEZ393200 JOV393188:JOV393200 JYR393188:JYR393200 KIN393188:KIN393200 KSJ393188:KSJ393200 LCF393188:LCF393200 LMB393188:LMB393200 LVX393188:LVX393200 MFT393188:MFT393200 MPP393188:MPP393200 MZL393188:MZL393200 NJH393188:NJH393200 NTD393188:NTD393200 OCZ393188:OCZ393200 OMV393188:OMV393200 OWR393188:OWR393200 PGN393188:PGN393200 PQJ393188:PQJ393200 QAF393188:QAF393200 QKB393188:QKB393200 QTX393188:QTX393200 RDT393188:RDT393200 RNP393188:RNP393200 RXL393188:RXL393200 SHH393188:SHH393200 SRD393188:SRD393200 TAZ393188:TAZ393200 TKV393188:TKV393200 TUR393188:TUR393200 UEN393188:UEN393200 UOJ393188:UOJ393200 UYF393188:UYF393200 VIB393188:VIB393200 VRX393188:VRX393200 WBT393188:WBT393200 WLP393188:WLP393200 WVL393188:WVL393200 IZ458724:IZ458736 SV458724:SV458736 ACR458724:ACR458736 AMN458724:AMN458736 AWJ458724:AWJ458736 BGF458724:BGF458736 BQB458724:BQB458736 BZX458724:BZX458736 CJT458724:CJT458736 CTP458724:CTP458736 DDL458724:DDL458736 DNH458724:DNH458736 DXD458724:DXD458736 EGZ458724:EGZ458736 EQV458724:EQV458736 FAR458724:FAR458736 FKN458724:FKN458736 FUJ458724:FUJ458736 GEF458724:GEF458736 GOB458724:GOB458736 GXX458724:GXX458736 HHT458724:HHT458736 HRP458724:HRP458736 IBL458724:IBL458736 ILH458724:ILH458736 IVD458724:IVD458736 JEZ458724:JEZ458736 JOV458724:JOV458736 JYR458724:JYR458736 KIN458724:KIN458736 KSJ458724:KSJ458736 LCF458724:LCF458736 LMB458724:LMB458736 LVX458724:LVX458736 MFT458724:MFT458736 MPP458724:MPP458736 MZL458724:MZL458736 NJH458724:NJH458736 NTD458724:NTD458736 OCZ458724:OCZ458736 OMV458724:OMV458736 OWR458724:OWR458736 PGN458724:PGN458736 PQJ458724:PQJ458736 QAF458724:QAF458736 QKB458724:QKB458736 QTX458724:QTX458736 RDT458724:RDT458736 RNP458724:RNP458736 RXL458724:RXL458736 SHH458724:SHH458736 SRD458724:SRD458736 TAZ458724:TAZ458736 TKV458724:TKV458736 TUR458724:TUR458736 UEN458724:UEN458736 UOJ458724:UOJ458736 UYF458724:UYF458736 VIB458724:VIB458736 VRX458724:VRX458736 WBT458724:WBT458736 WLP458724:WLP458736 WVL458724:WVL458736 IZ524260:IZ524272 SV524260:SV524272 ACR524260:ACR524272 AMN524260:AMN524272 AWJ524260:AWJ524272 BGF524260:BGF524272 BQB524260:BQB524272 BZX524260:BZX524272 CJT524260:CJT524272 CTP524260:CTP524272 DDL524260:DDL524272 DNH524260:DNH524272 DXD524260:DXD524272 EGZ524260:EGZ524272 EQV524260:EQV524272 FAR524260:FAR524272 FKN524260:FKN524272 FUJ524260:FUJ524272 GEF524260:GEF524272 GOB524260:GOB524272 GXX524260:GXX524272 HHT524260:HHT524272 HRP524260:HRP524272 IBL524260:IBL524272 ILH524260:ILH524272 IVD524260:IVD524272 JEZ524260:JEZ524272 JOV524260:JOV524272 JYR524260:JYR524272 KIN524260:KIN524272 KSJ524260:KSJ524272 LCF524260:LCF524272 LMB524260:LMB524272 LVX524260:LVX524272 MFT524260:MFT524272 MPP524260:MPP524272 MZL524260:MZL524272 NJH524260:NJH524272 NTD524260:NTD524272 OCZ524260:OCZ524272 OMV524260:OMV524272 OWR524260:OWR524272 PGN524260:PGN524272 PQJ524260:PQJ524272 QAF524260:QAF524272 QKB524260:QKB524272 QTX524260:QTX524272 RDT524260:RDT524272 RNP524260:RNP524272 RXL524260:RXL524272 SHH524260:SHH524272 SRD524260:SRD524272 TAZ524260:TAZ524272 TKV524260:TKV524272 TUR524260:TUR524272 UEN524260:UEN524272 UOJ524260:UOJ524272 UYF524260:UYF524272 VIB524260:VIB524272 VRX524260:VRX524272 WBT524260:WBT524272 WLP524260:WLP524272 WVL524260:WVL524272 IZ589796:IZ589808 SV589796:SV589808 ACR589796:ACR589808 AMN589796:AMN589808 AWJ589796:AWJ589808 BGF589796:BGF589808 BQB589796:BQB589808 BZX589796:BZX589808 CJT589796:CJT589808 CTP589796:CTP589808 DDL589796:DDL589808 DNH589796:DNH589808 DXD589796:DXD589808 EGZ589796:EGZ589808 EQV589796:EQV589808 FAR589796:FAR589808 FKN589796:FKN589808 FUJ589796:FUJ589808 GEF589796:GEF589808 GOB589796:GOB589808 GXX589796:GXX589808 HHT589796:HHT589808 HRP589796:HRP589808 IBL589796:IBL589808 ILH589796:ILH589808 IVD589796:IVD589808 JEZ589796:JEZ589808 JOV589796:JOV589808 JYR589796:JYR589808 KIN589796:KIN589808 KSJ589796:KSJ589808 LCF589796:LCF589808 LMB589796:LMB589808 LVX589796:LVX589808 MFT589796:MFT589808 MPP589796:MPP589808 MZL589796:MZL589808 NJH589796:NJH589808 NTD589796:NTD589808 OCZ589796:OCZ589808 OMV589796:OMV589808 OWR589796:OWR589808 PGN589796:PGN589808 PQJ589796:PQJ589808 QAF589796:QAF589808 QKB589796:QKB589808 QTX589796:QTX589808 RDT589796:RDT589808 RNP589796:RNP589808 RXL589796:RXL589808 SHH589796:SHH589808 SRD589796:SRD589808 TAZ589796:TAZ589808 TKV589796:TKV589808 TUR589796:TUR589808 UEN589796:UEN589808 UOJ589796:UOJ589808 UYF589796:UYF589808 VIB589796:VIB589808 VRX589796:VRX589808 WBT589796:WBT589808 WLP589796:WLP589808 WVL589796:WVL589808 IZ655332:IZ655344 SV655332:SV655344 ACR655332:ACR655344 AMN655332:AMN655344 AWJ655332:AWJ655344 BGF655332:BGF655344 BQB655332:BQB655344 BZX655332:BZX655344 CJT655332:CJT655344 CTP655332:CTP655344 DDL655332:DDL655344 DNH655332:DNH655344 DXD655332:DXD655344 EGZ655332:EGZ655344 EQV655332:EQV655344 FAR655332:FAR655344 FKN655332:FKN655344 FUJ655332:FUJ655344 GEF655332:GEF655344 GOB655332:GOB655344 GXX655332:GXX655344 HHT655332:HHT655344 HRP655332:HRP655344 IBL655332:IBL655344 ILH655332:ILH655344 IVD655332:IVD655344 JEZ655332:JEZ655344 JOV655332:JOV655344 JYR655332:JYR655344 KIN655332:KIN655344 KSJ655332:KSJ655344 LCF655332:LCF655344 LMB655332:LMB655344 LVX655332:LVX655344 MFT655332:MFT655344 MPP655332:MPP655344 MZL655332:MZL655344 NJH655332:NJH655344 NTD655332:NTD655344 OCZ655332:OCZ655344 OMV655332:OMV655344 OWR655332:OWR655344 PGN655332:PGN655344 PQJ655332:PQJ655344 QAF655332:QAF655344 QKB655332:QKB655344 QTX655332:QTX655344 RDT655332:RDT655344 RNP655332:RNP655344 RXL655332:RXL655344 SHH655332:SHH655344 SRD655332:SRD655344 TAZ655332:TAZ655344 TKV655332:TKV655344 TUR655332:TUR655344 UEN655332:UEN655344 UOJ655332:UOJ655344 UYF655332:UYF655344 VIB655332:VIB655344 VRX655332:VRX655344 WBT655332:WBT655344 WLP655332:WLP655344 WVL655332:WVL655344 IZ720868:IZ720880 SV720868:SV720880 ACR720868:ACR720880 AMN720868:AMN720880 AWJ720868:AWJ720880 BGF720868:BGF720880 BQB720868:BQB720880 BZX720868:BZX720880 CJT720868:CJT720880 CTP720868:CTP720880 DDL720868:DDL720880 DNH720868:DNH720880 DXD720868:DXD720880 EGZ720868:EGZ720880 EQV720868:EQV720880 FAR720868:FAR720880 FKN720868:FKN720880 FUJ720868:FUJ720880 GEF720868:GEF720880 GOB720868:GOB720880 GXX720868:GXX720880 HHT720868:HHT720880 HRP720868:HRP720880 IBL720868:IBL720880 ILH720868:ILH720880 IVD720868:IVD720880 JEZ720868:JEZ720880 JOV720868:JOV720880 JYR720868:JYR720880 KIN720868:KIN720880 KSJ720868:KSJ720880 LCF720868:LCF720880 LMB720868:LMB720880 LVX720868:LVX720880 MFT720868:MFT720880 MPP720868:MPP720880 MZL720868:MZL720880 NJH720868:NJH720880 NTD720868:NTD720880 OCZ720868:OCZ720880 OMV720868:OMV720880 OWR720868:OWR720880 PGN720868:PGN720880 PQJ720868:PQJ720880 QAF720868:QAF720880 QKB720868:QKB720880 QTX720868:QTX720880 RDT720868:RDT720880 RNP720868:RNP720880 RXL720868:RXL720880 SHH720868:SHH720880 SRD720868:SRD720880 TAZ720868:TAZ720880 TKV720868:TKV720880 TUR720868:TUR720880 UEN720868:UEN720880 UOJ720868:UOJ720880 UYF720868:UYF720880 VIB720868:VIB720880 VRX720868:VRX720880 WBT720868:WBT720880 WLP720868:WLP720880 WVL720868:WVL720880 IZ786404:IZ786416 SV786404:SV786416 ACR786404:ACR786416 AMN786404:AMN786416 AWJ786404:AWJ786416 BGF786404:BGF786416 BQB786404:BQB786416 BZX786404:BZX786416 CJT786404:CJT786416 CTP786404:CTP786416 DDL786404:DDL786416 DNH786404:DNH786416 DXD786404:DXD786416 EGZ786404:EGZ786416 EQV786404:EQV786416 FAR786404:FAR786416 FKN786404:FKN786416 FUJ786404:FUJ786416 GEF786404:GEF786416 GOB786404:GOB786416 GXX786404:GXX786416 HHT786404:HHT786416 HRP786404:HRP786416 IBL786404:IBL786416 ILH786404:ILH786416 IVD786404:IVD786416 JEZ786404:JEZ786416 JOV786404:JOV786416 JYR786404:JYR786416 KIN786404:KIN786416 KSJ786404:KSJ786416 LCF786404:LCF786416 LMB786404:LMB786416 LVX786404:LVX786416 MFT786404:MFT786416 MPP786404:MPP786416 MZL786404:MZL786416 NJH786404:NJH786416 NTD786404:NTD786416 OCZ786404:OCZ786416 OMV786404:OMV786416 OWR786404:OWR786416 PGN786404:PGN786416 PQJ786404:PQJ786416 QAF786404:QAF786416 QKB786404:QKB786416 QTX786404:QTX786416 RDT786404:RDT786416 RNP786404:RNP786416 RXL786404:RXL786416 SHH786404:SHH786416 SRD786404:SRD786416 TAZ786404:TAZ786416 TKV786404:TKV786416 TUR786404:TUR786416 UEN786404:UEN786416 UOJ786404:UOJ786416 UYF786404:UYF786416 VIB786404:VIB786416 VRX786404:VRX786416 WBT786404:WBT786416 WLP786404:WLP786416 WVL786404:WVL786416 IZ851940:IZ851952 SV851940:SV851952 ACR851940:ACR851952 AMN851940:AMN851952 AWJ851940:AWJ851952 BGF851940:BGF851952 BQB851940:BQB851952 BZX851940:BZX851952 CJT851940:CJT851952 CTP851940:CTP851952 DDL851940:DDL851952 DNH851940:DNH851952 DXD851940:DXD851952 EGZ851940:EGZ851952 EQV851940:EQV851952 FAR851940:FAR851952 FKN851940:FKN851952 FUJ851940:FUJ851952 GEF851940:GEF851952 GOB851940:GOB851952 GXX851940:GXX851952 HHT851940:HHT851952 HRP851940:HRP851952 IBL851940:IBL851952 ILH851940:ILH851952 IVD851940:IVD851952 JEZ851940:JEZ851952 JOV851940:JOV851952 JYR851940:JYR851952 KIN851940:KIN851952 KSJ851940:KSJ851952 LCF851940:LCF851952 LMB851940:LMB851952 LVX851940:LVX851952 MFT851940:MFT851952 MPP851940:MPP851952 MZL851940:MZL851952 NJH851940:NJH851952 NTD851940:NTD851952 OCZ851940:OCZ851952 OMV851940:OMV851952 OWR851940:OWR851952 PGN851940:PGN851952 PQJ851940:PQJ851952 QAF851940:QAF851952 QKB851940:QKB851952 QTX851940:QTX851952 RDT851940:RDT851952 RNP851940:RNP851952 RXL851940:RXL851952 SHH851940:SHH851952 SRD851940:SRD851952 TAZ851940:TAZ851952 TKV851940:TKV851952 TUR851940:TUR851952 UEN851940:UEN851952 UOJ851940:UOJ851952 UYF851940:UYF851952 VIB851940:VIB851952 VRX851940:VRX851952 WBT851940:WBT851952 WLP851940:WLP851952 WVL851940:WVL851952 IZ917476:IZ917488 SV917476:SV917488 ACR917476:ACR917488 AMN917476:AMN917488 AWJ917476:AWJ917488 BGF917476:BGF917488 BQB917476:BQB917488 BZX917476:BZX917488 CJT917476:CJT917488 CTP917476:CTP917488 DDL917476:DDL917488 DNH917476:DNH917488 DXD917476:DXD917488 EGZ917476:EGZ917488 EQV917476:EQV917488 FAR917476:FAR917488 FKN917476:FKN917488 FUJ917476:FUJ917488 GEF917476:GEF917488 GOB917476:GOB917488 GXX917476:GXX917488 HHT917476:HHT917488 HRP917476:HRP917488 IBL917476:IBL917488 ILH917476:ILH917488 IVD917476:IVD917488 JEZ917476:JEZ917488 JOV917476:JOV917488 JYR917476:JYR917488 KIN917476:KIN917488 KSJ917476:KSJ917488 LCF917476:LCF917488 LMB917476:LMB917488 LVX917476:LVX917488 MFT917476:MFT917488 MPP917476:MPP917488 MZL917476:MZL917488 NJH917476:NJH917488 NTD917476:NTD917488 OCZ917476:OCZ917488 OMV917476:OMV917488 OWR917476:OWR917488 PGN917476:PGN917488 PQJ917476:PQJ917488 QAF917476:QAF917488 QKB917476:QKB917488 QTX917476:QTX917488 RDT917476:RDT917488 RNP917476:RNP917488 RXL917476:RXL917488 SHH917476:SHH917488 SRD917476:SRD917488 TAZ917476:TAZ917488 TKV917476:TKV917488 TUR917476:TUR917488 UEN917476:UEN917488 UOJ917476:UOJ917488 UYF917476:UYF917488 VIB917476:VIB917488 VRX917476:VRX917488 WBT917476:WBT917488 WLP917476:WLP917488 WVL917476:WVL917488 IZ983012:IZ983024 SV983012:SV983024 ACR983012:ACR983024 AMN983012:AMN983024 AWJ983012:AWJ983024 BGF983012:BGF983024 BQB983012:BQB983024 BZX983012:BZX983024 CJT983012:CJT983024 CTP983012:CTP983024 DDL983012:DDL983024 DNH983012:DNH983024 DXD983012:DXD983024 EGZ983012:EGZ983024 EQV983012:EQV983024 FAR983012:FAR983024 FKN983012:FKN983024 FUJ983012:FUJ983024 GEF983012:GEF983024 GOB983012:GOB983024 GXX983012:GXX983024 HHT983012:HHT983024 HRP983012:HRP983024 IBL983012:IBL983024 ILH983012:ILH983024 IVD983012:IVD983024 JEZ983012:JEZ983024 JOV983012:JOV983024 JYR983012:JYR983024 KIN983012:KIN983024 KSJ983012:KSJ983024 LCF983012:LCF983024 LMB983012:LMB983024 LVX983012:LVX983024 MFT983012:MFT983024 MPP983012:MPP983024 MZL983012:MZL983024 NJH983012:NJH983024 NTD983012:NTD983024 OCZ983012:OCZ983024 OMV983012:OMV983024 OWR983012:OWR983024 PGN983012:PGN983024 PQJ983012:PQJ983024 QAF983012:QAF983024 QKB983012:QKB983024 QTX983012:QTX983024 RDT983012:RDT983024 RNP983012:RNP983024 RXL983012:RXL983024 SHH983012:SHH983024 SRD983012:SRD983024 TAZ983012:TAZ983024 TKV983012:TKV983024 TUR983012:TUR983024 UEN983012:UEN983024 UOJ983012:UOJ983024 UYF983012:UYF983024 VIB983012:VIB983024 VRX983012:VRX983024 WBT983012:WBT983024 WLP983012:WLP983024 WVL983012:WVL983024 WCM983012:WCM983024 TE25:TE53 ADA25:ADA53 AMW25:AMW53 AWS25:AWS53 BGO25:BGO53 BQK25:BQK53 CAG25:CAG53 CKC25:CKC53 CTY25:CTY53 DDU25:DDU53 DNQ25:DNQ53 DXM25:DXM53 EHI25:EHI53 ERE25:ERE53 FBA25:FBA53 FKW25:FKW53 FUS25:FUS53 GEO25:GEO53 GOK25:GOK53 GYG25:GYG53 HIC25:HIC53 HRY25:HRY53 IBU25:IBU53 ILQ25:ILQ53 IVM25:IVM53 JFI25:JFI53 JPE25:JPE53 JZA25:JZA53 KIW25:KIW53 KSS25:KSS53 LCO25:LCO53 LMK25:LMK53 LWG25:LWG53 MGC25:MGC53 MPY25:MPY53 MZU25:MZU53 NJQ25:NJQ53 NTM25:NTM53 ODI25:ODI53 ONE25:ONE53 OXA25:OXA53 PGW25:PGW53 PQS25:PQS53 QAO25:QAO53 QKK25:QKK53 QUG25:QUG53 REC25:REC53 RNY25:RNY53 RXU25:RXU53 SHQ25:SHQ53 SRM25:SRM53 TBI25:TBI53 TLE25:TLE53 TVA25:TVA53 UEW25:UEW53 UOS25:UOS53 UYO25:UYO53 VIK25:VIK53 VSG25:VSG53 WCC25:WCC53 WLY25:WLY53 WVU25:WVU53 JS25:JS53 K65508:K65520 JI65508:JI65520 TE65508:TE65520 ADA65508:ADA65520 AMW65508:AMW65520 AWS65508:AWS65520 BGO65508:BGO65520 BQK65508:BQK65520 CAG65508:CAG65520 CKC65508:CKC65520 CTY65508:CTY65520 DDU65508:DDU65520 DNQ65508:DNQ65520 DXM65508:DXM65520 EHI65508:EHI65520 ERE65508:ERE65520 FBA65508:FBA65520 FKW65508:FKW65520 FUS65508:FUS65520 GEO65508:GEO65520 GOK65508:GOK65520 GYG65508:GYG65520 HIC65508:HIC65520 HRY65508:HRY65520 IBU65508:IBU65520 ILQ65508:ILQ65520 IVM65508:IVM65520 JFI65508:JFI65520 JPE65508:JPE65520 JZA65508:JZA65520 KIW65508:KIW65520 KSS65508:KSS65520 LCO65508:LCO65520 LMK65508:LMK65520 LWG65508:LWG65520 MGC65508:MGC65520 MPY65508:MPY65520 MZU65508:MZU65520 NJQ65508:NJQ65520 NTM65508:NTM65520 ODI65508:ODI65520 ONE65508:ONE65520 OXA65508:OXA65520 PGW65508:PGW65520 PQS65508:PQS65520 QAO65508:QAO65520 QKK65508:QKK65520 QUG65508:QUG65520 REC65508:REC65520 RNY65508:RNY65520 RXU65508:RXU65520 SHQ65508:SHQ65520 SRM65508:SRM65520 TBI65508:TBI65520 TLE65508:TLE65520 TVA65508:TVA65520 UEW65508:UEW65520 UOS65508:UOS65520 UYO65508:UYO65520 VIK65508:VIK65520 VSG65508:VSG65520 WCC65508:WCC65520 WLY65508:WLY65520 WVU65508:WVU65520 K131044:K131056 JI131044:JI131056 TE131044:TE131056 ADA131044:ADA131056 AMW131044:AMW131056 AWS131044:AWS131056 BGO131044:BGO131056 BQK131044:BQK131056 CAG131044:CAG131056 CKC131044:CKC131056 CTY131044:CTY131056 DDU131044:DDU131056 DNQ131044:DNQ131056 DXM131044:DXM131056 EHI131044:EHI131056 ERE131044:ERE131056 FBA131044:FBA131056 FKW131044:FKW131056 FUS131044:FUS131056 GEO131044:GEO131056 GOK131044:GOK131056 GYG131044:GYG131056 HIC131044:HIC131056 HRY131044:HRY131056 IBU131044:IBU131056 ILQ131044:ILQ131056 IVM131044:IVM131056 JFI131044:JFI131056 JPE131044:JPE131056 JZA131044:JZA131056 KIW131044:KIW131056 KSS131044:KSS131056 LCO131044:LCO131056 LMK131044:LMK131056 LWG131044:LWG131056 MGC131044:MGC131056 MPY131044:MPY131056 MZU131044:MZU131056 NJQ131044:NJQ131056 NTM131044:NTM131056 ODI131044:ODI131056 ONE131044:ONE131056 OXA131044:OXA131056 PGW131044:PGW131056 PQS131044:PQS131056 QAO131044:QAO131056 QKK131044:QKK131056 QUG131044:QUG131056 REC131044:REC131056 RNY131044:RNY131056 RXU131044:RXU131056 SHQ131044:SHQ131056 SRM131044:SRM131056 TBI131044:TBI131056 TLE131044:TLE131056 TVA131044:TVA131056 UEW131044:UEW131056 UOS131044:UOS131056 UYO131044:UYO131056 VIK131044:VIK131056 VSG131044:VSG131056 WCC131044:WCC131056 WLY131044:WLY131056 WVU131044:WVU131056 K196580:K196592 JI196580:JI196592 TE196580:TE196592 ADA196580:ADA196592 AMW196580:AMW196592 AWS196580:AWS196592 BGO196580:BGO196592 BQK196580:BQK196592 CAG196580:CAG196592 CKC196580:CKC196592 CTY196580:CTY196592 DDU196580:DDU196592 DNQ196580:DNQ196592 DXM196580:DXM196592 EHI196580:EHI196592 ERE196580:ERE196592 FBA196580:FBA196592 FKW196580:FKW196592 FUS196580:FUS196592 GEO196580:GEO196592 GOK196580:GOK196592 GYG196580:GYG196592 HIC196580:HIC196592 HRY196580:HRY196592 IBU196580:IBU196592 ILQ196580:ILQ196592 IVM196580:IVM196592 JFI196580:JFI196592 JPE196580:JPE196592 JZA196580:JZA196592 KIW196580:KIW196592 KSS196580:KSS196592 LCO196580:LCO196592 LMK196580:LMK196592 LWG196580:LWG196592 MGC196580:MGC196592 MPY196580:MPY196592 MZU196580:MZU196592 NJQ196580:NJQ196592 NTM196580:NTM196592 ODI196580:ODI196592 ONE196580:ONE196592 OXA196580:OXA196592 PGW196580:PGW196592 PQS196580:PQS196592 QAO196580:QAO196592 QKK196580:QKK196592 QUG196580:QUG196592 REC196580:REC196592 RNY196580:RNY196592 RXU196580:RXU196592 SHQ196580:SHQ196592 SRM196580:SRM196592 TBI196580:TBI196592 TLE196580:TLE196592 TVA196580:TVA196592 UEW196580:UEW196592 UOS196580:UOS196592 UYO196580:UYO196592 VIK196580:VIK196592 VSG196580:VSG196592 WCC196580:WCC196592 WLY196580:WLY196592 WVU196580:WVU196592 K262116:K262128 JI262116:JI262128 TE262116:TE262128 ADA262116:ADA262128 AMW262116:AMW262128 AWS262116:AWS262128 BGO262116:BGO262128 BQK262116:BQK262128 CAG262116:CAG262128 CKC262116:CKC262128 CTY262116:CTY262128 DDU262116:DDU262128 DNQ262116:DNQ262128 DXM262116:DXM262128 EHI262116:EHI262128 ERE262116:ERE262128 FBA262116:FBA262128 FKW262116:FKW262128 FUS262116:FUS262128 GEO262116:GEO262128 GOK262116:GOK262128 GYG262116:GYG262128 HIC262116:HIC262128 HRY262116:HRY262128 IBU262116:IBU262128 ILQ262116:ILQ262128 IVM262116:IVM262128 JFI262116:JFI262128 JPE262116:JPE262128 JZA262116:JZA262128 KIW262116:KIW262128 KSS262116:KSS262128 LCO262116:LCO262128 LMK262116:LMK262128 LWG262116:LWG262128 MGC262116:MGC262128 MPY262116:MPY262128 MZU262116:MZU262128 NJQ262116:NJQ262128 NTM262116:NTM262128 ODI262116:ODI262128 ONE262116:ONE262128 OXA262116:OXA262128 PGW262116:PGW262128 PQS262116:PQS262128 QAO262116:QAO262128 QKK262116:QKK262128 QUG262116:QUG262128 REC262116:REC262128 RNY262116:RNY262128 RXU262116:RXU262128 SHQ262116:SHQ262128 SRM262116:SRM262128 TBI262116:TBI262128 TLE262116:TLE262128 TVA262116:TVA262128 UEW262116:UEW262128 UOS262116:UOS262128 UYO262116:UYO262128 VIK262116:VIK262128 VSG262116:VSG262128 WCC262116:WCC262128 WLY262116:WLY262128 WVU262116:WVU262128 K327652:K327664 JI327652:JI327664 TE327652:TE327664 ADA327652:ADA327664 AMW327652:AMW327664 AWS327652:AWS327664 BGO327652:BGO327664 BQK327652:BQK327664 CAG327652:CAG327664 CKC327652:CKC327664 CTY327652:CTY327664 DDU327652:DDU327664 DNQ327652:DNQ327664 DXM327652:DXM327664 EHI327652:EHI327664 ERE327652:ERE327664 FBA327652:FBA327664 FKW327652:FKW327664 FUS327652:FUS327664 GEO327652:GEO327664 GOK327652:GOK327664 GYG327652:GYG327664 HIC327652:HIC327664 HRY327652:HRY327664 IBU327652:IBU327664 ILQ327652:ILQ327664 IVM327652:IVM327664 JFI327652:JFI327664 JPE327652:JPE327664 JZA327652:JZA327664 KIW327652:KIW327664 KSS327652:KSS327664 LCO327652:LCO327664 LMK327652:LMK327664 LWG327652:LWG327664 MGC327652:MGC327664 MPY327652:MPY327664 MZU327652:MZU327664 NJQ327652:NJQ327664 NTM327652:NTM327664 ODI327652:ODI327664 ONE327652:ONE327664 OXA327652:OXA327664 PGW327652:PGW327664 PQS327652:PQS327664 QAO327652:QAO327664 QKK327652:QKK327664 QUG327652:QUG327664 REC327652:REC327664 RNY327652:RNY327664 RXU327652:RXU327664 SHQ327652:SHQ327664 SRM327652:SRM327664 TBI327652:TBI327664 TLE327652:TLE327664 TVA327652:TVA327664 UEW327652:UEW327664 UOS327652:UOS327664 UYO327652:UYO327664 VIK327652:VIK327664 VSG327652:VSG327664 WCC327652:WCC327664 WLY327652:WLY327664 WVU327652:WVU327664 K393188:K393200 JI393188:JI393200 TE393188:TE393200 ADA393188:ADA393200 AMW393188:AMW393200 AWS393188:AWS393200 BGO393188:BGO393200 BQK393188:BQK393200 CAG393188:CAG393200 CKC393188:CKC393200 CTY393188:CTY393200 DDU393188:DDU393200 DNQ393188:DNQ393200 DXM393188:DXM393200 EHI393188:EHI393200 ERE393188:ERE393200 FBA393188:FBA393200 FKW393188:FKW393200 FUS393188:FUS393200 GEO393188:GEO393200 GOK393188:GOK393200 GYG393188:GYG393200 HIC393188:HIC393200 HRY393188:HRY393200 IBU393188:IBU393200 ILQ393188:ILQ393200 IVM393188:IVM393200 JFI393188:JFI393200 JPE393188:JPE393200 JZA393188:JZA393200 KIW393188:KIW393200 KSS393188:KSS393200 LCO393188:LCO393200 LMK393188:LMK393200 LWG393188:LWG393200 MGC393188:MGC393200 MPY393188:MPY393200 MZU393188:MZU393200 NJQ393188:NJQ393200 NTM393188:NTM393200 ODI393188:ODI393200 ONE393188:ONE393200 OXA393188:OXA393200 PGW393188:PGW393200 PQS393188:PQS393200 QAO393188:QAO393200 QKK393188:QKK393200 QUG393188:QUG393200 REC393188:REC393200 RNY393188:RNY393200 RXU393188:RXU393200 SHQ393188:SHQ393200 SRM393188:SRM393200 TBI393188:TBI393200 TLE393188:TLE393200 TVA393188:TVA393200 UEW393188:UEW393200 UOS393188:UOS393200 UYO393188:UYO393200 VIK393188:VIK393200 VSG393188:VSG393200 WCC393188:WCC393200 WLY393188:WLY393200 WVU393188:WVU393200 K458724:K458736 JI458724:JI458736 TE458724:TE458736 ADA458724:ADA458736 AMW458724:AMW458736 AWS458724:AWS458736 BGO458724:BGO458736 BQK458724:BQK458736 CAG458724:CAG458736 CKC458724:CKC458736 CTY458724:CTY458736 DDU458724:DDU458736 DNQ458724:DNQ458736 DXM458724:DXM458736 EHI458724:EHI458736 ERE458724:ERE458736 FBA458724:FBA458736 FKW458724:FKW458736 FUS458724:FUS458736 GEO458724:GEO458736 GOK458724:GOK458736 GYG458724:GYG458736 HIC458724:HIC458736 HRY458724:HRY458736 IBU458724:IBU458736 ILQ458724:ILQ458736 IVM458724:IVM458736 JFI458724:JFI458736 JPE458724:JPE458736 JZA458724:JZA458736 KIW458724:KIW458736 KSS458724:KSS458736 LCO458724:LCO458736 LMK458724:LMK458736 LWG458724:LWG458736 MGC458724:MGC458736 MPY458724:MPY458736 MZU458724:MZU458736 NJQ458724:NJQ458736 NTM458724:NTM458736 ODI458724:ODI458736 ONE458724:ONE458736 OXA458724:OXA458736 PGW458724:PGW458736 PQS458724:PQS458736 QAO458724:QAO458736 QKK458724:QKK458736 QUG458724:QUG458736 REC458724:REC458736 RNY458724:RNY458736 RXU458724:RXU458736 SHQ458724:SHQ458736 SRM458724:SRM458736 TBI458724:TBI458736 TLE458724:TLE458736 TVA458724:TVA458736 UEW458724:UEW458736 UOS458724:UOS458736 UYO458724:UYO458736 VIK458724:VIK458736 VSG458724:VSG458736 WCC458724:WCC458736 WLY458724:WLY458736 WVU458724:WVU458736 K524260:K524272 JI524260:JI524272 TE524260:TE524272 ADA524260:ADA524272 AMW524260:AMW524272 AWS524260:AWS524272 BGO524260:BGO524272 BQK524260:BQK524272 CAG524260:CAG524272 CKC524260:CKC524272 CTY524260:CTY524272 DDU524260:DDU524272 DNQ524260:DNQ524272 DXM524260:DXM524272 EHI524260:EHI524272 ERE524260:ERE524272 FBA524260:FBA524272 FKW524260:FKW524272 FUS524260:FUS524272 GEO524260:GEO524272 GOK524260:GOK524272 GYG524260:GYG524272 HIC524260:HIC524272 HRY524260:HRY524272 IBU524260:IBU524272 ILQ524260:ILQ524272 IVM524260:IVM524272 JFI524260:JFI524272 JPE524260:JPE524272 JZA524260:JZA524272 KIW524260:KIW524272 KSS524260:KSS524272 LCO524260:LCO524272 LMK524260:LMK524272 LWG524260:LWG524272 MGC524260:MGC524272 MPY524260:MPY524272 MZU524260:MZU524272 NJQ524260:NJQ524272 NTM524260:NTM524272 ODI524260:ODI524272 ONE524260:ONE524272 OXA524260:OXA524272 PGW524260:PGW524272 PQS524260:PQS524272 QAO524260:QAO524272 QKK524260:QKK524272 QUG524260:QUG524272 REC524260:REC524272 RNY524260:RNY524272 RXU524260:RXU524272 SHQ524260:SHQ524272 SRM524260:SRM524272 TBI524260:TBI524272 TLE524260:TLE524272 TVA524260:TVA524272 UEW524260:UEW524272 UOS524260:UOS524272 UYO524260:UYO524272 VIK524260:VIK524272 VSG524260:VSG524272 WCC524260:WCC524272 WLY524260:WLY524272 WVU524260:WVU524272 K589796:K589808 JI589796:JI589808 TE589796:TE589808 ADA589796:ADA589808 AMW589796:AMW589808 AWS589796:AWS589808 BGO589796:BGO589808 BQK589796:BQK589808 CAG589796:CAG589808 CKC589796:CKC589808 CTY589796:CTY589808 DDU589796:DDU589808 DNQ589796:DNQ589808 DXM589796:DXM589808 EHI589796:EHI589808 ERE589796:ERE589808 FBA589796:FBA589808 FKW589796:FKW589808 FUS589796:FUS589808 GEO589796:GEO589808 GOK589796:GOK589808 GYG589796:GYG589808 HIC589796:HIC589808 HRY589796:HRY589808 IBU589796:IBU589808 ILQ589796:ILQ589808 IVM589796:IVM589808 JFI589796:JFI589808 JPE589796:JPE589808 JZA589796:JZA589808 KIW589796:KIW589808 KSS589796:KSS589808 LCO589796:LCO589808 LMK589796:LMK589808 LWG589796:LWG589808 MGC589796:MGC589808 MPY589796:MPY589808 MZU589796:MZU589808 NJQ589796:NJQ589808 NTM589796:NTM589808 ODI589796:ODI589808 ONE589796:ONE589808 OXA589796:OXA589808 PGW589796:PGW589808 PQS589796:PQS589808 QAO589796:QAO589808 QKK589796:QKK589808 QUG589796:QUG589808 REC589796:REC589808 RNY589796:RNY589808 RXU589796:RXU589808 SHQ589796:SHQ589808 SRM589796:SRM589808 TBI589796:TBI589808 TLE589796:TLE589808 TVA589796:TVA589808 UEW589796:UEW589808 UOS589796:UOS589808 UYO589796:UYO589808 VIK589796:VIK589808 VSG589796:VSG589808 WCC589796:WCC589808 WLY589796:WLY589808 WVU589796:WVU589808 K655332:K655344 JI655332:JI655344 TE655332:TE655344 ADA655332:ADA655344 AMW655332:AMW655344 AWS655332:AWS655344 BGO655332:BGO655344 BQK655332:BQK655344 CAG655332:CAG655344 CKC655332:CKC655344 CTY655332:CTY655344 DDU655332:DDU655344 DNQ655332:DNQ655344 DXM655332:DXM655344 EHI655332:EHI655344 ERE655332:ERE655344 FBA655332:FBA655344 FKW655332:FKW655344 FUS655332:FUS655344 GEO655332:GEO655344 GOK655332:GOK655344 GYG655332:GYG655344 HIC655332:HIC655344 HRY655332:HRY655344 IBU655332:IBU655344 ILQ655332:ILQ655344 IVM655332:IVM655344 JFI655332:JFI655344 JPE655332:JPE655344 JZA655332:JZA655344 KIW655332:KIW655344 KSS655332:KSS655344 LCO655332:LCO655344 LMK655332:LMK655344 LWG655332:LWG655344 MGC655332:MGC655344 MPY655332:MPY655344 MZU655332:MZU655344 NJQ655332:NJQ655344 NTM655332:NTM655344 ODI655332:ODI655344 ONE655332:ONE655344 OXA655332:OXA655344 PGW655332:PGW655344 PQS655332:PQS655344 QAO655332:QAO655344 QKK655332:QKK655344 QUG655332:QUG655344 REC655332:REC655344 RNY655332:RNY655344 RXU655332:RXU655344 SHQ655332:SHQ655344 SRM655332:SRM655344 TBI655332:TBI655344 TLE655332:TLE655344 TVA655332:TVA655344 UEW655332:UEW655344 UOS655332:UOS655344 UYO655332:UYO655344 VIK655332:VIK655344 VSG655332:VSG655344 WCC655332:WCC655344 WLY655332:WLY655344 WVU655332:WVU655344 K720868:K720880 JI720868:JI720880 TE720868:TE720880 ADA720868:ADA720880 AMW720868:AMW720880 AWS720868:AWS720880 BGO720868:BGO720880 BQK720868:BQK720880 CAG720868:CAG720880 CKC720868:CKC720880 CTY720868:CTY720880 DDU720868:DDU720880 DNQ720868:DNQ720880 DXM720868:DXM720880 EHI720868:EHI720880 ERE720868:ERE720880 FBA720868:FBA720880 FKW720868:FKW720880 FUS720868:FUS720880 GEO720868:GEO720880 GOK720868:GOK720880 GYG720868:GYG720880 HIC720868:HIC720880 HRY720868:HRY720880 IBU720868:IBU720880 ILQ720868:ILQ720880 IVM720868:IVM720880 JFI720868:JFI720880 JPE720868:JPE720880 JZA720868:JZA720880 KIW720868:KIW720880 KSS720868:KSS720880 LCO720868:LCO720880 LMK720868:LMK720880 LWG720868:LWG720880 MGC720868:MGC720880 MPY720868:MPY720880 MZU720868:MZU720880 NJQ720868:NJQ720880 NTM720868:NTM720880 ODI720868:ODI720880 ONE720868:ONE720880 OXA720868:OXA720880 PGW720868:PGW720880 PQS720868:PQS720880 QAO720868:QAO720880 QKK720868:QKK720880 QUG720868:QUG720880 REC720868:REC720880 RNY720868:RNY720880 RXU720868:RXU720880 SHQ720868:SHQ720880 SRM720868:SRM720880 TBI720868:TBI720880 TLE720868:TLE720880 TVA720868:TVA720880 UEW720868:UEW720880 UOS720868:UOS720880 UYO720868:UYO720880 VIK720868:VIK720880 VSG720868:VSG720880 WCC720868:WCC720880 WLY720868:WLY720880 WVU720868:WVU720880 K786404:K786416 JI786404:JI786416 TE786404:TE786416 ADA786404:ADA786416 AMW786404:AMW786416 AWS786404:AWS786416 BGO786404:BGO786416 BQK786404:BQK786416 CAG786404:CAG786416 CKC786404:CKC786416 CTY786404:CTY786416 DDU786404:DDU786416 DNQ786404:DNQ786416 DXM786404:DXM786416 EHI786404:EHI786416 ERE786404:ERE786416 FBA786404:FBA786416 FKW786404:FKW786416 FUS786404:FUS786416 GEO786404:GEO786416 GOK786404:GOK786416 GYG786404:GYG786416 HIC786404:HIC786416 HRY786404:HRY786416 IBU786404:IBU786416 ILQ786404:ILQ786416 IVM786404:IVM786416 JFI786404:JFI786416 JPE786404:JPE786416 JZA786404:JZA786416 KIW786404:KIW786416 KSS786404:KSS786416 LCO786404:LCO786416 LMK786404:LMK786416 LWG786404:LWG786416 MGC786404:MGC786416 MPY786404:MPY786416 MZU786404:MZU786416 NJQ786404:NJQ786416 NTM786404:NTM786416 ODI786404:ODI786416 ONE786404:ONE786416 OXA786404:OXA786416 PGW786404:PGW786416 PQS786404:PQS786416 QAO786404:QAO786416 QKK786404:QKK786416 QUG786404:QUG786416 REC786404:REC786416 RNY786404:RNY786416 RXU786404:RXU786416 SHQ786404:SHQ786416 SRM786404:SRM786416 TBI786404:TBI786416 TLE786404:TLE786416 TVA786404:TVA786416 UEW786404:UEW786416 UOS786404:UOS786416 UYO786404:UYO786416 VIK786404:VIK786416 VSG786404:VSG786416 WCC786404:WCC786416 WLY786404:WLY786416 WVU786404:WVU786416 K851940:K851952 JI851940:JI851952 TE851940:TE851952 ADA851940:ADA851952 AMW851940:AMW851952 AWS851940:AWS851952 BGO851940:BGO851952 BQK851940:BQK851952 CAG851940:CAG851952 CKC851940:CKC851952 CTY851940:CTY851952 DDU851940:DDU851952 DNQ851940:DNQ851952 DXM851940:DXM851952 EHI851940:EHI851952 ERE851940:ERE851952 FBA851940:FBA851952 FKW851940:FKW851952 FUS851940:FUS851952 GEO851940:GEO851952 GOK851940:GOK851952 GYG851940:GYG851952 HIC851940:HIC851952 HRY851940:HRY851952 IBU851940:IBU851952 ILQ851940:ILQ851952 IVM851940:IVM851952 JFI851940:JFI851952 JPE851940:JPE851952 JZA851940:JZA851952 KIW851940:KIW851952 KSS851940:KSS851952 LCO851940:LCO851952 LMK851940:LMK851952 LWG851940:LWG851952 MGC851940:MGC851952 MPY851940:MPY851952 MZU851940:MZU851952 NJQ851940:NJQ851952 NTM851940:NTM851952 ODI851940:ODI851952 ONE851940:ONE851952 OXA851940:OXA851952 PGW851940:PGW851952 PQS851940:PQS851952 QAO851940:QAO851952 QKK851940:QKK851952 QUG851940:QUG851952 REC851940:REC851952 RNY851940:RNY851952 RXU851940:RXU851952 SHQ851940:SHQ851952 SRM851940:SRM851952 TBI851940:TBI851952 TLE851940:TLE851952 TVA851940:TVA851952 UEW851940:UEW851952 UOS851940:UOS851952 UYO851940:UYO851952 VIK851940:VIK851952 VSG851940:VSG851952 WCC851940:WCC851952 WLY851940:WLY851952 WVU851940:WVU851952 K917476:K917488 JI917476:JI917488 TE917476:TE917488 ADA917476:ADA917488 AMW917476:AMW917488 AWS917476:AWS917488 BGO917476:BGO917488 BQK917476:BQK917488 CAG917476:CAG917488 CKC917476:CKC917488 CTY917476:CTY917488 DDU917476:DDU917488 DNQ917476:DNQ917488 DXM917476:DXM917488 EHI917476:EHI917488 ERE917476:ERE917488 FBA917476:FBA917488 FKW917476:FKW917488 FUS917476:FUS917488 GEO917476:GEO917488 GOK917476:GOK917488 GYG917476:GYG917488 HIC917476:HIC917488 HRY917476:HRY917488 IBU917476:IBU917488 ILQ917476:ILQ917488 IVM917476:IVM917488 JFI917476:JFI917488 JPE917476:JPE917488 JZA917476:JZA917488 KIW917476:KIW917488 KSS917476:KSS917488 LCO917476:LCO917488 LMK917476:LMK917488 LWG917476:LWG917488 MGC917476:MGC917488 MPY917476:MPY917488 MZU917476:MZU917488 NJQ917476:NJQ917488 NTM917476:NTM917488 ODI917476:ODI917488 ONE917476:ONE917488 OXA917476:OXA917488 PGW917476:PGW917488 PQS917476:PQS917488 QAO917476:QAO917488 QKK917476:QKK917488 QUG917476:QUG917488 REC917476:REC917488 RNY917476:RNY917488 RXU917476:RXU917488 SHQ917476:SHQ917488 SRM917476:SRM917488 TBI917476:TBI917488 TLE917476:TLE917488 TVA917476:TVA917488 UEW917476:UEW917488 UOS917476:UOS917488 UYO917476:UYO917488 VIK917476:VIK917488 VSG917476:VSG917488 WCC917476:WCC917488 WLY917476:WLY917488 WVU917476:WVU917488 K983012:K983024 JI983012:JI983024 TE983012:TE983024 ADA983012:ADA983024 AMW983012:AMW983024 AWS983012:AWS983024 BGO983012:BGO983024 BQK983012:BQK983024 CAG983012:CAG983024 CKC983012:CKC983024 CTY983012:CTY983024 DDU983012:DDU983024 DNQ983012:DNQ983024 DXM983012:DXM983024 EHI983012:EHI983024 ERE983012:ERE983024 FBA983012:FBA983024 FKW983012:FKW983024 FUS983012:FUS983024 GEO983012:GEO983024 GOK983012:GOK983024 GYG983012:GYG983024 HIC983012:HIC983024 HRY983012:HRY983024 IBU983012:IBU983024 ILQ983012:ILQ983024 IVM983012:IVM983024 JFI983012:JFI983024 JPE983012:JPE983024 JZA983012:JZA983024 KIW983012:KIW983024 KSS983012:KSS983024 LCO983012:LCO983024 LMK983012:LMK983024 LWG983012:LWG983024 MGC983012:MGC983024 MPY983012:MPY983024 MZU983012:MZU983024 NJQ983012:NJQ983024 NTM983012:NTM983024 ODI983012:ODI983024 ONE983012:ONE983024 OXA983012:OXA983024 PGW983012:PGW983024 PQS983012:PQS983024 QAO983012:QAO983024 QKK983012:QKK983024 QUG983012:QUG983024 REC983012:REC983024 RNY983012:RNY983024 RXU983012:RXU983024 SHQ983012:SHQ983024 SRM983012:SRM983024 TBI983012:TBI983024 TLE983012:TLE983024 TVA983012:TVA983024 UEW983012:UEW983024 UOS983012:UOS983024 UYO983012:UYO983024 VIK983012:VIK983024 VSG983012:VSG983024 WCC983012:WCC983024 WLY983012:WLY983024 WVU983012:WVU983024 WMI983012:WMI983024 TO25:TO53 ADK25:ADK53 ANG25:ANG53 AXC25:AXC53 BGY25:BGY53 BQU25:BQU53 CAQ25:CAQ53 CKM25:CKM53 CUI25:CUI53 DEE25:DEE53 DOA25:DOA53 DXW25:DXW53 EHS25:EHS53 ERO25:ERO53 FBK25:FBK53 FLG25:FLG53 FVC25:FVC53 GEY25:GEY53 GOU25:GOU53 GYQ25:GYQ53 HIM25:HIM53 HSI25:HSI53 ICE25:ICE53 IMA25:IMA53 IVW25:IVW53 JFS25:JFS53 JPO25:JPO53 JZK25:JZK53 KJG25:KJG53 KTC25:KTC53 LCY25:LCY53 LMU25:LMU53 LWQ25:LWQ53 MGM25:MGM53 MQI25:MQI53 NAE25:NAE53 NKA25:NKA53 NTW25:NTW53 ODS25:ODS53 ONO25:ONO53 OXK25:OXK53 PHG25:PHG53 PRC25:PRC53 QAY25:QAY53 QKU25:QKU53 QUQ25:QUQ53 REM25:REM53 ROI25:ROI53 RYE25:RYE53 SIA25:SIA53 SRW25:SRW53 TBS25:TBS53 TLO25:TLO53 TVK25:TVK53 UFG25:UFG53 UPC25:UPC53 UYY25:UYY53 VIU25:VIU53 VSQ25:VSQ53 WCM25:WCM53 WMI25:WMI53 WWE25:WWE53 VSQ983012:VSQ983024 V65508:V65520 JS65508:JS65520 TO65508:TO65520 ADK65508:ADK65520 ANG65508:ANG65520 AXC65508:AXC65520 BGY65508:BGY65520 BQU65508:BQU65520 CAQ65508:CAQ65520 CKM65508:CKM65520 CUI65508:CUI65520 DEE65508:DEE65520 DOA65508:DOA65520 DXW65508:DXW65520 EHS65508:EHS65520 ERO65508:ERO65520 FBK65508:FBK65520 FLG65508:FLG65520 FVC65508:FVC65520 GEY65508:GEY65520 GOU65508:GOU65520 GYQ65508:GYQ65520 HIM65508:HIM65520 HSI65508:HSI65520 ICE65508:ICE65520 IMA65508:IMA65520 IVW65508:IVW65520 JFS65508:JFS65520 JPO65508:JPO65520 JZK65508:JZK65520 KJG65508:KJG65520 KTC65508:KTC65520 LCY65508:LCY65520 LMU65508:LMU65520 LWQ65508:LWQ65520 MGM65508:MGM65520 MQI65508:MQI65520 NAE65508:NAE65520 NKA65508:NKA65520 NTW65508:NTW65520 ODS65508:ODS65520 ONO65508:ONO65520 OXK65508:OXK65520 PHG65508:PHG65520 PRC65508:PRC65520 QAY65508:QAY65520 QKU65508:QKU65520 QUQ65508:QUQ65520 REM65508:REM65520 ROI65508:ROI65520 RYE65508:RYE65520 SIA65508:SIA65520 SRW65508:SRW65520 TBS65508:TBS65520 TLO65508:TLO65520 TVK65508:TVK65520 UFG65508:UFG65520 UPC65508:UPC65520 UYY65508:UYY65520 VIU65508:VIU65520 VSQ65508:VSQ65520 WCM65508:WCM65520 WMI65508:WMI65520 WWE65508:WWE65520 V131044:V131056 JS131044:JS131056 TO131044:TO131056 ADK131044:ADK131056 ANG131044:ANG131056 AXC131044:AXC131056 BGY131044:BGY131056 BQU131044:BQU131056 CAQ131044:CAQ131056 CKM131044:CKM131056 CUI131044:CUI131056 DEE131044:DEE131056 DOA131044:DOA131056 DXW131044:DXW131056 EHS131044:EHS131056 ERO131044:ERO131056 FBK131044:FBK131056 FLG131044:FLG131056 FVC131044:FVC131056 GEY131044:GEY131056 GOU131044:GOU131056 GYQ131044:GYQ131056 HIM131044:HIM131056 HSI131044:HSI131056 ICE131044:ICE131056 IMA131044:IMA131056 IVW131044:IVW131056 JFS131044:JFS131056 JPO131044:JPO131056 JZK131044:JZK131056 KJG131044:KJG131056 KTC131044:KTC131056 LCY131044:LCY131056 LMU131044:LMU131056 LWQ131044:LWQ131056 MGM131044:MGM131056 MQI131044:MQI131056 NAE131044:NAE131056 NKA131044:NKA131056 NTW131044:NTW131056 ODS131044:ODS131056 ONO131044:ONO131056 OXK131044:OXK131056 PHG131044:PHG131056 PRC131044:PRC131056 QAY131044:QAY131056 QKU131044:QKU131056 QUQ131044:QUQ131056 REM131044:REM131056 ROI131044:ROI131056 RYE131044:RYE131056 SIA131044:SIA131056 SRW131044:SRW131056 TBS131044:TBS131056 TLO131044:TLO131056 TVK131044:TVK131056 UFG131044:UFG131056 UPC131044:UPC131056 UYY131044:UYY131056 VIU131044:VIU131056 VSQ131044:VSQ131056 WCM131044:WCM131056 WMI131044:WMI131056 WWE131044:WWE131056 V196580:V196592 JS196580:JS196592 TO196580:TO196592 ADK196580:ADK196592 ANG196580:ANG196592 AXC196580:AXC196592 BGY196580:BGY196592 BQU196580:BQU196592 CAQ196580:CAQ196592 CKM196580:CKM196592 CUI196580:CUI196592 DEE196580:DEE196592 DOA196580:DOA196592 DXW196580:DXW196592 EHS196580:EHS196592 ERO196580:ERO196592 FBK196580:FBK196592 FLG196580:FLG196592 FVC196580:FVC196592 GEY196580:GEY196592 GOU196580:GOU196592 GYQ196580:GYQ196592 HIM196580:HIM196592 HSI196580:HSI196592 ICE196580:ICE196592 IMA196580:IMA196592 IVW196580:IVW196592 JFS196580:JFS196592 JPO196580:JPO196592 JZK196580:JZK196592 KJG196580:KJG196592 KTC196580:KTC196592 LCY196580:LCY196592 LMU196580:LMU196592 LWQ196580:LWQ196592 MGM196580:MGM196592 MQI196580:MQI196592 NAE196580:NAE196592 NKA196580:NKA196592 NTW196580:NTW196592 ODS196580:ODS196592 ONO196580:ONO196592 OXK196580:OXK196592 PHG196580:PHG196592 PRC196580:PRC196592 QAY196580:QAY196592 QKU196580:QKU196592 QUQ196580:QUQ196592 REM196580:REM196592 ROI196580:ROI196592 RYE196580:RYE196592 SIA196580:SIA196592 SRW196580:SRW196592 TBS196580:TBS196592 TLO196580:TLO196592 TVK196580:TVK196592 UFG196580:UFG196592 UPC196580:UPC196592 UYY196580:UYY196592 VIU196580:VIU196592 VSQ196580:VSQ196592 WCM196580:WCM196592 WMI196580:WMI196592 WWE196580:WWE196592 V262116:V262128 JS262116:JS262128 TO262116:TO262128 ADK262116:ADK262128 ANG262116:ANG262128 AXC262116:AXC262128 BGY262116:BGY262128 BQU262116:BQU262128 CAQ262116:CAQ262128 CKM262116:CKM262128 CUI262116:CUI262128 DEE262116:DEE262128 DOA262116:DOA262128 DXW262116:DXW262128 EHS262116:EHS262128 ERO262116:ERO262128 FBK262116:FBK262128 FLG262116:FLG262128 FVC262116:FVC262128 GEY262116:GEY262128 GOU262116:GOU262128 GYQ262116:GYQ262128 HIM262116:HIM262128 HSI262116:HSI262128 ICE262116:ICE262128 IMA262116:IMA262128 IVW262116:IVW262128 JFS262116:JFS262128 JPO262116:JPO262128 JZK262116:JZK262128 KJG262116:KJG262128 KTC262116:KTC262128 LCY262116:LCY262128 LMU262116:LMU262128 LWQ262116:LWQ262128 MGM262116:MGM262128 MQI262116:MQI262128 NAE262116:NAE262128 NKA262116:NKA262128 NTW262116:NTW262128 ODS262116:ODS262128 ONO262116:ONO262128 OXK262116:OXK262128 PHG262116:PHG262128 PRC262116:PRC262128 QAY262116:QAY262128 QKU262116:QKU262128 QUQ262116:QUQ262128 REM262116:REM262128 ROI262116:ROI262128 RYE262116:RYE262128 SIA262116:SIA262128 SRW262116:SRW262128 TBS262116:TBS262128 TLO262116:TLO262128 TVK262116:TVK262128 UFG262116:UFG262128 UPC262116:UPC262128 UYY262116:UYY262128 VIU262116:VIU262128 VSQ262116:VSQ262128 WCM262116:WCM262128 WMI262116:WMI262128 WWE262116:WWE262128 V327652:V327664 JS327652:JS327664 TO327652:TO327664 ADK327652:ADK327664 ANG327652:ANG327664 AXC327652:AXC327664 BGY327652:BGY327664 BQU327652:BQU327664 CAQ327652:CAQ327664 CKM327652:CKM327664 CUI327652:CUI327664 DEE327652:DEE327664 DOA327652:DOA327664 DXW327652:DXW327664 EHS327652:EHS327664 ERO327652:ERO327664 FBK327652:FBK327664 FLG327652:FLG327664 FVC327652:FVC327664 GEY327652:GEY327664 GOU327652:GOU327664 GYQ327652:GYQ327664 HIM327652:HIM327664 HSI327652:HSI327664 ICE327652:ICE327664 IMA327652:IMA327664 IVW327652:IVW327664 JFS327652:JFS327664 JPO327652:JPO327664 JZK327652:JZK327664 KJG327652:KJG327664 KTC327652:KTC327664 LCY327652:LCY327664 LMU327652:LMU327664 LWQ327652:LWQ327664 MGM327652:MGM327664 MQI327652:MQI327664 NAE327652:NAE327664 NKA327652:NKA327664 NTW327652:NTW327664 ODS327652:ODS327664 ONO327652:ONO327664 OXK327652:OXK327664 PHG327652:PHG327664 PRC327652:PRC327664 QAY327652:QAY327664 QKU327652:QKU327664 QUQ327652:QUQ327664 REM327652:REM327664 ROI327652:ROI327664 RYE327652:RYE327664 SIA327652:SIA327664 SRW327652:SRW327664 TBS327652:TBS327664 TLO327652:TLO327664 TVK327652:TVK327664 UFG327652:UFG327664 UPC327652:UPC327664 UYY327652:UYY327664 VIU327652:VIU327664 VSQ327652:VSQ327664 WCM327652:WCM327664 WMI327652:WMI327664 WWE327652:WWE327664 V393188:V393200 JS393188:JS393200 TO393188:TO393200 ADK393188:ADK393200 ANG393188:ANG393200 AXC393188:AXC393200 BGY393188:BGY393200 BQU393188:BQU393200 CAQ393188:CAQ393200 CKM393188:CKM393200 CUI393188:CUI393200 DEE393188:DEE393200 DOA393188:DOA393200 DXW393188:DXW393200 EHS393188:EHS393200 ERO393188:ERO393200 FBK393188:FBK393200 FLG393188:FLG393200 FVC393188:FVC393200 GEY393188:GEY393200 GOU393188:GOU393200 GYQ393188:GYQ393200 HIM393188:HIM393200 HSI393188:HSI393200 ICE393188:ICE393200 IMA393188:IMA393200 IVW393188:IVW393200 JFS393188:JFS393200 JPO393188:JPO393200 JZK393188:JZK393200 KJG393188:KJG393200 KTC393188:KTC393200 LCY393188:LCY393200 LMU393188:LMU393200 LWQ393188:LWQ393200 MGM393188:MGM393200 MQI393188:MQI393200 NAE393188:NAE393200 NKA393188:NKA393200 NTW393188:NTW393200 ODS393188:ODS393200 ONO393188:ONO393200 OXK393188:OXK393200 PHG393188:PHG393200 PRC393188:PRC393200 QAY393188:QAY393200 QKU393188:QKU393200 QUQ393188:QUQ393200 REM393188:REM393200 ROI393188:ROI393200 RYE393188:RYE393200 SIA393188:SIA393200 SRW393188:SRW393200 TBS393188:TBS393200 TLO393188:TLO393200 TVK393188:TVK393200 UFG393188:UFG393200 UPC393188:UPC393200 UYY393188:UYY393200 VIU393188:VIU393200 VSQ393188:VSQ393200 WCM393188:WCM393200 WMI393188:WMI393200 WWE393188:WWE393200 V458724:V458736 JS458724:JS458736 TO458724:TO458736 ADK458724:ADK458736 ANG458724:ANG458736 AXC458724:AXC458736 BGY458724:BGY458736 BQU458724:BQU458736 CAQ458724:CAQ458736 CKM458724:CKM458736 CUI458724:CUI458736 DEE458724:DEE458736 DOA458724:DOA458736 DXW458724:DXW458736 EHS458724:EHS458736 ERO458724:ERO458736 FBK458724:FBK458736 FLG458724:FLG458736 FVC458724:FVC458736 GEY458724:GEY458736 GOU458724:GOU458736 GYQ458724:GYQ458736 HIM458724:HIM458736 HSI458724:HSI458736 ICE458724:ICE458736 IMA458724:IMA458736 IVW458724:IVW458736 JFS458724:JFS458736 JPO458724:JPO458736 JZK458724:JZK458736 KJG458724:KJG458736 KTC458724:KTC458736 LCY458724:LCY458736 LMU458724:LMU458736 LWQ458724:LWQ458736 MGM458724:MGM458736 MQI458724:MQI458736 NAE458724:NAE458736 NKA458724:NKA458736 NTW458724:NTW458736 ODS458724:ODS458736 ONO458724:ONO458736 OXK458724:OXK458736 PHG458724:PHG458736 PRC458724:PRC458736 QAY458724:QAY458736 QKU458724:QKU458736 QUQ458724:QUQ458736 REM458724:REM458736 ROI458724:ROI458736 RYE458724:RYE458736 SIA458724:SIA458736 SRW458724:SRW458736 TBS458724:TBS458736 TLO458724:TLO458736 TVK458724:TVK458736 UFG458724:UFG458736 UPC458724:UPC458736 UYY458724:UYY458736 VIU458724:VIU458736 VSQ458724:VSQ458736 WCM458724:WCM458736 WMI458724:WMI458736 WWE458724:WWE458736 V524260:V524272 JS524260:JS524272 TO524260:TO524272 ADK524260:ADK524272 ANG524260:ANG524272 AXC524260:AXC524272 BGY524260:BGY524272 BQU524260:BQU524272 CAQ524260:CAQ524272 CKM524260:CKM524272 CUI524260:CUI524272 DEE524260:DEE524272 DOA524260:DOA524272 DXW524260:DXW524272 EHS524260:EHS524272 ERO524260:ERO524272 FBK524260:FBK524272 FLG524260:FLG524272 FVC524260:FVC524272 GEY524260:GEY524272 GOU524260:GOU524272 GYQ524260:GYQ524272 HIM524260:HIM524272 HSI524260:HSI524272 ICE524260:ICE524272 IMA524260:IMA524272 IVW524260:IVW524272 JFS524260:JFS524272 JPO524260:JPO524272 JZK524260:JZK524272 KJG524260:KJG524272 KTC524260:KTC524272 LCY524260:LCY524272 LMU524260:LMU524272 LWQ524260:LWQ524272 MGM524260:MGM524272 MQI524260:MQI524272 NAE524260:NAE524272 NKA524260:NKA524272 NTW524260:NTW524272 ODS524260:ODS524272 ONO524260:ONO524272 OXK524260:OXK524272 PHG524260:PHG524272 PRC524260:PRC524272 QAY524260:QAY524272 QKU524260:QKU524272 QUQ524260:QUQ524272 REM524260:REM524272 ROI524260:ROI524272 RYE524260:RYE524272 SIA524260:SIA524272 SRW524260:SRW524272 TBS524260:TBS524272 TLO524260:TLO524272 TVK524260:TVK524272 UFG524260:UFG524272 UPC524260:UPC524272 UYY524260:UYY524272 VIU524260:VIU524272 VSQ524260:VSQ524272 WCM524260:WCM524272 WMI524260:WMI524272 WWE524260:WWE524272 V589796:V589808 JS589796:JS589808 TO589796:TO589808 ADK589796:ADK589808 ANG589796:ANG589808 AXC589796:AXC589808 BGY589796:BGY589808 BQU589796:BQU589808 CAQ589796:CAQ589808 CKM589796:CKM589808 CUI589796:CUI589808 DEE589796:DEE589808 DOA589796:DOA589808 DXW589796:DXW589808 EHS589796:EHS589808 ERO589796:ERO589808 FBK589796:FBK589808 FLG589796:FLG589808 FVC589796:FVC589808 GEY589796:GEY589808 GOU589796:GOU589808 GYQ589796:GYQ589808 HIM589796:HIM589808 HSI589796:HSI589808 ICE589796:ICE589808 IMA589796:IMA589808 IVW589796:IVW589808 JFS589796:JFS589808 JPO589796:JPO589808 JZK589796:JZK589808 KJG589796:KJG589808 KTC589796:KTC589808 LCY589796:LCY589808 LMU589796:LMU589808 LWQ589796:LWQ589808 MGM589796:MGM589808 MQI589796:MQI589808 NAE589796:NAE589808 NKA589796:NKA589808 NTW589796:NTW589808 ODS589796:ODS589808 ONO589796:ONO589808 OXK589796:OXK589808 PHG589796:PHG589808 PRC589796:PRC589808 QAY589796:QAY589808 QKU589796:QKU589808 QUQ589796:QUQ589808 REM589796:REM589808 ROI589796:ROI589808 RYE589796:RYE589808 SIA589796:SIA589808 SRW589796:SRW589808 TBS589796:TBS589808 TLO589796:TLO589808 TVK589796:TVK589808 UFG589796:UFG589808 UPC589796:UPC589808 UYY589796:UYY589808 VIU589796:VIU589808 VSQ589796:VSQ589808 WCM589796:WCM589808 WMI589796:WMI589808 WWE589796:WWE589808 V655332:V655344 JS655332:JS655344 TO655332:TO655344 ADK655332:ADK655344 ANG655332:ANG655344 AXC655332:AXC655344 BGY655332:BGY655344 BQU655332:BQU655344 CAQ655332:CAQ655344 CKM655332:CKM655344 CUI655332:CUI655344 DEE655332:DEE655344 DOA655332:DOA655344 DXW655332:DXW655344 EHS655332:EHS655344 ERO655332:ERO655344 FBK655332:FBK655344 FLG655332:FLG655344 FVC655332:FVC655344 GEY655332:GEY655344 GOU655332:GOU655344 GYQ655332:GYQ655344 HIM655332:HIM655344 HSI655332:HSI655344 ICE655332:ICE655344 IMA655332:IMA655344 IVW655332:IVW655344 JFS655332:JFS655344 JPO655332:JPO655344 JZK655332:JZK655344 KJG655332:KJG655344 KTC655332:KTC655344 LCY655332:LCY655344 LMU655332:LMU655344 LWQ655332:LWQ655344 MGM655332:MGM655344 MQI655332:MQI655344 NAE655332:NAE655344 NKA655332:NKA655344 NTW655332:NTW655344 ODS655332:ODS655344 ONO655332:ONO655344 OXK655332:OXK655344 PHG655332:PHG655344 PRC655332:PRC655344 QAY655332:QAY655344 QKU655332:QKU655344 QUQ655332:QUQ655344 REM655332:REM655344 ROI655332:ROI655344 RYE655332:RYE655344 SIA655332:SIA655344 SRW655332:SRW655344 TBS655332:TBS655344 TLO655332:TLO655344 TVK655332:TVK655344 UFG655332:UFG655344 UPC655332:UPC655344 UYY655332:UYY655344 VIU655332:VIU655344 VSQ655332:VSQ655344 WCM655332:WCM655344 WMI655332:WMI655344 WWE655332:WWE655344 V720868:V720880 JS720868:JS720880 TO720868:TO720880 ADK720868:ADK720880 ANG720868:ANG720880 AXC720868:AXC720880 BGY720868:BGY720880 BQU720868:BQU720880 CAQ720868:CAQ720880 CKM720868:CKM720880 CUI720868:CUI720880 DEE720868:DEE720880 DOA720868:DOA720880 DXW720868:DXW720880 EHS720868:EHS720880 ERO720868:ERO720880 FBK720868:FBK720880 FLG720868:FLG720880 FVC720868:FVC720880 GEY720868:GEY720880 GOU720868:GOU720880 GYQ720868:GYQ720880 HIM720868:HIM720880 HSI720868:HSI720880 ICE720868:ICE720880 IMA720868:IMA720880 IVW720868:IVW720880 JFS720868:JFS720880 JPO720868:JPO720880 JZK720868:JZK720880 KJG720868:KJG720880 KTC720868:KTC720880 LCY720868:LCY720880 LMU720868:LMU720880 LWQ720868:LWQ720880 MGM720868:MGM720880 MQI720868:MQI720880 NAE720868:NAE720880 NKA720868:NKA720880 NTW720868:NTW720880 ODS720868:ODS720880 ONO720868:ONO720880 OXK720868:OXK720880 PHG720868:PHG720880 PRC720868:PRC720880 QAY720868:QAY720880 QKU720868:QKU720880 QUQ720868:QUQ720880 REM720868:REM720880 ROI720868:ROI720880 RYE720868:RYE720880 SIA720868:SIA720880 SRW720868:SRW720880 TBS720868:TBS720880 TLO720868:TLO720880 TVK720868:TVK720880 UFG720868:UFG720880 UPC720868:UPC720880 UYY720868:UYY720880 VIU720868:VIU720880 VSQ720868:VSQ720880 WCM720868:WCM720880 WMI720868:WMI720880 WWE720868:WWE720880 V786404:V786416 JS786404:JS786416 TO786404:TO786416 ADK786404:ADK786416 ANG786404:ANG786416 AXC786404:AXC786416 BGY786404:BGY786416 BQU786404:BQU786416 CAQ786404:CAQ786416 CKM786404:CKM786416 CUI786404:CUI786416 DEE786404:DEE786416 DOA786404:DOA786416 DXW786404:DXW786416 EHS786404:EHS786416 ERO786404:ERO786416 FBK786404:FBK786416 FLG786404:FLG786416 FVC786404:FVC786416 GEY786404:GEY786416 GOU786404:GOU786416 GYQ786404:GYQ786416 HIM786404:HIM786416 HSI786404:HSI786416 ICE786404:ICE786416 IMA786404:IMA786416 IVW786404:IVW786416 JFS786404:JFS786416 JPO786404:JPO786416 JZK786404:JZK786416 KJG786404:KJG786416 KTC786404:KTC786416 LCY786404:LCY786416 LMU786404:LMU786416 LWQ786404:LWQ786416 MGM786404:MGM786416 MQI786404:MQI786416 NAE786404:NAE786416 NKA786404:NKA786416 NTW786404:NTW786416 ODS786404:ODS786416 ONO786404:ONO786416 OXK786404:OXK786416 PHG786404:PHG786416 PRC786404:PRC786416 QAY786404:QAY786416 QKU786404:QKU786416 QUQ786404:QUQ786416 REM786404:REM786416 ROI786404:ROI786416 RYE786404:RYE786416 SIA786404:SIA786416 SRW786404:SRW786416 TBS786404:TBS786416 TLO786404:TLO786416 TVK786404:TVK786416 UFG786404:UFG786416 UPC786404:UPC786416 UYY786404:UYY786416 VIU786404:VIU786416 VSQ786404:VSQ786416 WCM786404:WCM786416 WMI786404:WMI786416 WWE786404:WWE786416 V851940:V851952 JS851940:JS851952 TO851940:TO851952 ADK851940:ADK851952 ANG851940:ANG851952 AXC851940:AXC851952 BGY851940:BGY851952 BQU851940:BQU851952 CAQ851940:CAQ851952 CKM851940:CKM851952 CUI851940:CUI851952 DEE851940:DEE851952 DOA851940:DOA851952 DXW851940:DXW851952 EHS851940:EHS851952 ERO851940:ERO851952 FBK851940:FBK851952 FLG851940:FLG851952 FVC851940:FVC851952 GEY851940:GEY851952 GOU851940:GOU851952 GYQ851940:GYQ851952 HIM851940:HIM851952 HSI851940:HSI851952 ICE851940:ICE851952 IMA851940:IMA851952 IVW851940:IVW851952 JFS851940:JFS851952 JPO851940:JPO851952 JZK851940:JZK851952 KJG851940:KJG851952 KTC851940:KTC851952 LCY851940:LCY851952 LMU851940:LMU851952 LWQ851940:LWQ851952 MGM851940:MGM851952 MQI851940:MQI851952 NAE851940:NAE851952 NKA851940:NKA851952 NTW851940:NTW851952 ODS851940:ODS851952 ONO851940:ONO851952 OXK851940:OXK851952 PHG851940:PHG851952 PRC851940:PRC851952 QAY851940:QAY851952 QKU851940:QKU851952 QUQ851940:QUQ851952 REM851940:REM851952 ROI851940:ROI851952 RYE851940:RYE851952 SIA851940:SIA851952 SRW851940:SRW851952 TBS851940:TBS851952 TLO851940:TLO851952 TVK851940:TVK851952 UFG851940:UFG851952 UPC851940:UPC851952 UYY851940:UYY851952 VIU851940:VIU851952 VSQ851940:VSQ851952 WCM851940:WCM851952 WMI851940:WMI851952 WWE851940:WWE851952 V917476:V917488 JS917476:JS917488 TO917476:TO917488 ADK917476:ADK917488 ANG917476:ANG917488 AXC917476:AXC917488 BGY917476:BGY917488 BQU917476:BQU917488 CAQ917476:CAQ917488 CKM917476:CKM917488 CUI917476:CUI917488 DEE917476:DEE917488 DOA917476:DOA917488 DXW917476:DXW917488 EHS917476:EHS917488 ERO917476:ERO917488 FBK917476:FBK917488 FLG917476:FLG917488 FVC917476:FVC917488 GEY917476:GEY917488 GOU917476:GOU917488 GYQ917476:GYQ917488 HIM917476:HIM917488 HSI917476:HSI917488 ICE917476:ICE917488 IMA917476:IMA917488 IVW917476:IVW917488 JFS917476:JFS917488 JPO917476:JPO917488 JZK917476:JZK917488 KJG917476:KJG917488 KTC917476:KTC917488 LCY917476:LCY917488 LMU917476:LMU917488 LWQ917476:LWQ917488 MGM917476:MGM917488 MQI917476:MQI917488 NAE917476:NAE917488 NKA917476:NKA917488 NTW917476:NTW917488 ODS917476:ODS917488 ONO917476:ONO917488 OXK917476:OXK917488 PHG917476:PHG917488 PRC917476:PRC917488 QAY917476:QAY917488 QKU917476:QKU917488 QUQ917476:QUQ917488 REM917476:REM917488 ROI917476:ROI917488 RYE917476:RYE917488 SIA917476:SIA917488 SRW917476:SRW917488 TBS917476:TBS917488 TLO917476:TLO917488 TVK917476:TVK917488 UFG917476:UFG917488 UPC917476:UPC917488 UYY917476:UYY917488 VIU917476:VIU917488 VSQ917476:VSQ917488 WCM917476:WCM917488 WMI917476:WMI917488 WWE917476:WWE917488 V983012:V983024 JS983012:JS983024 TO983012:TO983024 ADK983012:ADK983024 ANG983012:ANG983024 AXC983012:AXC983024 BGY983012:BGY983024 BQU983012:BQU983024 CAQ983012:CAQ983024 CKM983012:CKM983024 CUI983012:CUI983024 DEE983012:DEE983024 DOA983012:DOA983024 DXW983012:DXW983024 EHS983012:EHS983024 ERO983012:ERO983024 FBK983012:FBK983024 FLG983012:FLG983024 FVC983012:FVC983024 GEY983012:GEY983024 GOU983012:GOU983024 GYQ983012:GYQ983024 HIM983012:HIM983024 HSI983012:HSI983024 ICE983012:ICE983024 IMA983012:IMA983024 IVW983012:IVW983024 JFS983012:JFS983024 JPO983012:JPO983024 JZK983012:JZK983024 KJG983012:KJG983024 KTC983012:KTC983024 LCY983012:LCY983024 LMU983012:LMU983024 LWQ983012:LWQ983024 MGM983012:MGM983024 MQI983012:MQI983024 NAE983012:NAE983024 NKA983012:NKA983024 NTW983012:NTW983024 ODS983012:ODS983024 ONO983012:ONO983024 OXK983012:OXK983024 PHG983012:PHG983024 PRC983012:PRC983024 QAY983012:QAY983024 QKU983012:QKU983024 QUQ983012:QUQ983024 REM983012:REM983024 ROI983012:ROI983024 RYE983012:RYE983024 SIA983012:SIA983024 SRW983012:SRW983024 TBS983012:TBS983024 TLO983012:TLO983024 TVK983012:TVK983024 UFG983012:UFG983024 UPC983012:UPC983024 UYY983012:UYY983024 VIU983012:VIU983024 IZ25:IZ53" xr:uid="{00000000-0002-0000-0000-000003000000}"/>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WVI983027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B65523:C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B131059:C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B196595:C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B262131:C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B327667:C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B393203:C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B458739:C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B524275:C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B589811:C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B655347:C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B720883:C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B786419:C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B851955:C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B917491:C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B983027:C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xr:uid="{00000000-0002-0000-0000-000004000000}"/>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WWH983027:WWH983037 SY59:SY79 ACU59:ACU79 AMQ59:AMQ79 AWM59:AWM79 BGI59:BGI79 BQE59:BQE79 CAA59:CAA79 CJW59:CJW79 CTS59:CTS79 DDO59:DDO79 DNK59:DNK79 DXG59:DXG79 EHC59:EHC79 EQY59:EQY79 FAU59:FAU79 FKQ59:FKQ79 FUM59:FUM79 GEI59:GEI79 GOE59:GOE79 GYA59:GYA79 HHW59:HHW79 HRS59:HRS79 IBO59:IBO79 ILK59:ILK79 IVG59:IVG79 JFC59:JFC79 JOY59:JOY79 JYU59:JYU79 KIQ59:KIQ79 KSM59:KSM79 LCI59:LCI79 LME59:LME79 LWA59:LWA79 MFW59:MFW79 MPS59:MPS79 MZO59:MZO79 NJK59:NJK79 NTG59:NTG79 ODC59:ODC79 OMY59:OMY79 OWU59:OWU79 PGQ59:PGQ79 PQM59:PQM79 QAI59:QAI79 QKE59:QKE79 QUA59:QUA79 RDW59:RDW79 RNS59:RNS79 RXO59:RXO79 SHK59:SHK79 SRG59:SRG79 TBC59:TBC79 TKY59:TKY79 TUU59:TUU79 UEQ59:UEQ79 UOM59:UOM79 UYI59:UYI79 VIE59:VIE79 VSA59:VSA79 WBW59:WBW79 WLS59:WLS79 WVO59:WVO79 JL58:JL79 H65524:H65533 JC65524:JC65533 SY65524:SY65533 ACU65524:ACU65533 AMQ65524:AMQ65533 AWM65524:AWM65533 BGI65524:BGI65533 BQE65524:BQE65533 CAA65524:CAA65533 CJW65524:CJW65533 CTS65524:CTS65533 DDO65524:DDO65533 DNK65524:DNK65533 DXG65524:DXG65533 EHC65524:EHC65533 EQY65524:EQY65533 FAU65524:FAU65533 FKQ65524:FKQ65533 FUM65524:FUM65533 GEI65524:GEI65533 GOE65524:GOE65533 GYA65524:GYA65533 HHW65524:HHW65533 HRS65524:HRS65533 IBO65524:IBO65533 ILK65524:ILK65533 IVG65524:IVG65533 JFC65524:JFC65533 JOY65524:JOY65533 JYU65524:JYU65533 KIQ65524:KIQ65533 KSM65524:KSM65533 LCI65524:LCI65533 LME65524:LME65533 LWA65524:LWA65533 MFW65524:MFW65533 MPS65524:MPS65533 MZO65524:MZO65533 NJK65524:NJK65533 NTG65524:NTG65533 ODC65524:ODC65533 OMY65524:OMY65533 OWU65524:OWU65533 PGQ65524:PGQ65533 PQM65524:PQM65533 QAI65524:QAI65533 QKE65524:QKE65533 QUA65524:QUA65533 RDW65524:RDW65533 RNS65524:RNS65533 RXO65524:RXO65533 SHK65524:SHK65533 SRG65524:SRG65533 TBC65524:TBC65533 TKY65524:TKY65533 TUU65524:TUU65533 UEQ65524:UEQ65533 UOM65524:UOM65533 UYI65524:UYI65533 VIE65524:VIE65533 VSA65524:VSA65533 WBW65524:WBW65533 WLS65524:WLS65533 WVO65524:WVO65533 H131060:H131069 JC131060:JC131069 SY131060:SY131069 ACU131060:ACU131069 AMQ131060:AMQ131069 AWM131060:AWM131069 BGI131060:BGI131069 BQE131060:BQE131069 CAA131060:CAA131069 CJW131060:CJW131069 CTS131060:CTS131069 DDO131060:DDO131069 DNK131060:DNK131069 DXG131060:DXG131069 EHC131060:EHC131069 EQY131060:EQY131069 FAU131060:FAU131069 FKQ131060:FKQ131069 FUM131060:FUM131069 GEI131060:GEI131069 GOE131060:GOE131069 GYA131060:GYA131069 HHW131060:HHW131069 HRS131060:HRS131069 IBO131060:IBO131069 ILK131060:ILK131069 IVG131060:IVG131069 JFC131060:JFC131069 JOY131060:JOY131069 JYU131060:JYU131069 KIQ131060:KIQ131069 KSM131060:KSM131069 LCI131060:LCI131069 LME131060:LME131069 LWA131060:LWA131069 MFW131060:MFW131069 MPS131060:MPS131069 MZO131060:MZO131069 NJK131060:NJK131069 NTG131060:NTG131069 ODC131060:ODC131069 OMY131060:OMY131069 OWU131060:OWU131069 PGQ131060:PGQ131069 PQM131060:PQM131069 QAI131060:QAI131069 QKE131060:QKE131069 QUA131060:QUA131069 RDW131060:RDW131069 RNS131060:RNS131069 RXO131060:RXO131069 SHK131060:SHK131069 SRG131060:SRG131069 TBC131060:TBC131069 TKY131060:TKY131069 TUU131060:TUU131069 UEQ131060:UEQ131069 UOM131060:UOM131069 UYI131060:UYI131069 VIE131060:VIE131069 VSA131060:VSA131069 WBW131060:WBW131069 WLS131060:WLS131069 WVO131060:WVO131069 H196596:H196605 JC196596:JC196605 SY196596:SY196605 ACU196596:ACU196605 AMQ196596:AMQ196605 AWM196596:AWM196605 BGI196596:BGI196605 BQE196596:BQE196605 CAA196596:CAA196605 CJW196596:CJW196605 CTS196596:CTS196605 DDO196596:DDO196605 DNK196596:DNK196605 DXG196596:DXG196605 EHC196596:EHC196605 EQY196596:EQY196605 FAU196596:FAU196605 FKQ196596:FKQ196605 FUM196596:FUM196605 GEI196596:GEI196605 GOE196596:GOE196605 GYA196596:GYA196605 HHW196596:HHW196605 HRS196596:HRS196605 IBO196596:IBO196605 ILK196596:ILK196605 IVG196596:IVG196605 JFC196596:JFC196605 JOY196596:JOY196605 JYU196596:JYU196605 KIQ196596:KIQ196605 KSM196596:KSM196605 LCI196596:LCI196605 LME196596:LME196605 LWA196596:LWA196605 MFW196596:MFW196605 MPS196596:MPS196605 MZO196596:MZO196605 NJK196596:NJK196605 NTG196596:NTG196605 ODC196596:ODC196605 OMY196596:OMY196605 OWU196596:OWU196605 PGQ196596:PGQ196605 PQM196596:PQM196605 QAI196596:QAI196605 QKE196596:QKE196605 QUA196596:QUA196605 RDW196596:RDW196605 RNS196596:RNS196605 RXO196596:RXO196605 SHK196596:SHK196605 SRG196596:SRG196605 TBC196596:TBC196605 TKY196596:TKY196605 TUU196596:TUU196605 UEQ196596:UEQ196605 UOM196596:UOM196605 UYI196596:UYI196605 VIE196596:VIE196605 VSA196596:VSA196605 WBW196596:WBW196605 WLS196596:WLS196605 WVO196596:WVO196605 H262132:H262141 JC262132:JC262141 SY262132:SY262141 ACU262132:ACU262141 AMQ262132:AMQ262141 AWM262132:AWM262141 BGI262132:BGI262141 BQE262132:BQE262141 CAA262132:CAA262141 CJW262132:CJW262141 CTS262132:CTS262141 DDO262132:DDO262141 DNK262132:DNK262141 DXG262132:DXG262141 EHC262132:EHC262141 EQY262132:EQY262141 FAU262132:FAU262141 FKQ262132:FKQ262141 FUM262132:FUM262141 GEI262132:GEI262141 GOE262132:GOE262141 GYA262132:GYA262141 HHW262132:HHW262141 HRS262132:HRS262141 IBO262132:IBO262141 ILK262132:ILK262141 IVG262132:IVG262141 JFC262132:JFC262141 JOY262132:JOY262141 JYU262132:JYU262141 KIQ262132:KIQ262141 KSM262132:KSM262141 LCI262132:LCI262141 LME262132:LME262141 LWA262132:LWA262141 MFW262132:MFW262141 MPS262132:MPS262141 MZO262132:MZO262141 NJK262132:NJK262141 NTG262132:NTG262141 ODC262132:ODC262141 OMY262132:OMY262141 OWU262132:OWU262141 PGQ262132:PGQ262141 PQM262132:PQM262141 QAI262132:QAI262141 QKE262132:QKE262141 QUA262132:QUA262141 RDW262132:RDW262141 RNS262132:RNS262141 RXO262132:RXO262141 SHK262132:SHK262141 SRG262132:SRG262141 TBC262132:TBC262141 TKY262132:TKY262141 TUU262132:TUU262141 UEQ262132:UEQ262141 UOM262132:UOM262141 UYI262132:UYI262141 VIE262132:VIE262141 VSA262132:VSA262141 WBW262132:WBW262141 WLS262132:WLS262141 WVO262132:WVO262141 H327668:H327677 JC327668:JC327677 SY327668:SY327677 ACU327668:ACU327677 AMQ327668:AMQ327677 AWM327668:AWM327677 BGI327668:BGI327677 BQE327668:BQE327677 CAA327668:CAA327677 CJW327668:CJW327677 CTS327668:CTS327677 DDO327668:DDO327677 DNK327668:DNK327677 DXG327668:DXG327677 EHC327668:EHC327677 EQY327668:EQY327677 FAU327668:FAU327677 FKQ327668:FKQ327677 FUM327668:FUM327677 GEI327668:GEI327677 GOE327668:GOE327677 GYA327668:GYA327677 HHW327668:HHW327677 HRS327668:HRS327677 IBO327668:IBO327677 ILK327668:ILK327677 IVG327668:IVG327677 JFC327668:JFC327677 JOY327668:JOY327677 JYU327668:JYU327677 KIQ327668:KIQ327677 KSM327668:KSM327677 LCI327668:LCI327677 LME327668:LME327677 LWA327668:LWA327677 MFW327668:MFW327677 MPS327668:MPS327677 MZO327668:MZO327677 NJK327668:NJK327677 NTG327668:NTG327677 ODC327668:ODC327677 OMY327668:OMY327677 OWU327668:OWU327677 PGQ327668:PGQ327677 PQM327668:PQM327677 QAI327668:QAI327677 QKE327668:QKE327677 QUA327668:QUA327677 RDW327668:RDW327677 RNS327668:RNS327677 RXO327668:RXO327677 SHK327668:SHK327677 SRG327668:SRG327677 TBC327668:TBC327677 TKY327668:TKY327677 TUU327668:TUU327677 UEQ327668:UEQ327677 UOM327668:UOM327677 UYI327668:UYI327677 VIE327668:VIE327677 VSA327668:VSA327677 WBW327668:WBW327677 WLS327668:WLS327677 WVO327668:WVO327677 H393204:H393213 JC393204:JC393213 SY393204:SY393213 ACU393204:ACU393213 AMQ393204:AMQ393213 AWM393204:AWM393213 BGI393204:BGI393213 BQE393204:BQE393213 CAA393204:CAA393213 CJW393204:CJW393213 CTS393204:CTS393213 DDO393204:DDO393213 DNK393204:DNK393213 DXG393204:DXG393213 EHC393204:EHC393213 EQY393204:EQY393213 FAU393204:FAU393213 FKQ393204:FKQ393213 FUM393204:FUM393213 GEI393204:GEI393213 GOE393204:GOE393213 GYA393204:GYA393213 HHW393204:HHW393213 HRS393204:HRS393213 IBO393204:IBO393213 ILK393204:ILK393213 IVG393204:IVG393213 JFC393204:JFC393213 JOY393204:JOY393213 JYU393204:JYU393213 KIQ393204:KIQ393213 KSM393204:KSM393213 LCI393204:LCI393213 LME393204:LME393213 LWA393204:LWA393213 MFW393204:MFW393213 MPS393204:MPS393213 MZO393204:MZO393213 NJK393204:NJK393213 NTG393204:NTG393213 ODC393204:ODC393213 OMY393204:OMY393213 OWU393204:OWU393213 PGQ393204:PGQ393213 PQM393204:PQM393213 QAI393204:QAI393213 QKE393204:QKE393213 QUA393204:QUA393213 RDW393204:RDW393213 RNS393204:RNS393213 RXO393204:RXO393213 SHK393204:SHK393213 SRG393204:SRG393213 TBC393204:TBC393213 TKY393204:TKY393213 TUU393204:TUU393213 UEQ393204:UEQ393213 UOM393204:UOM393213 UYI393204:UYI393213 VIE393204:VIE393213 VSA393204:VSA393213 WBW393204:WBW393213 WLS393204:WLS393213 WVO393204:WVO393213 H458740:H458749 JC458740:JC458749 SY458740:SY458749 ACU458740:ACU458749 AMQ458740:AMQ458749 AWM458740:AWM458749 BGI458740:BGI458749 BQE458740:BQE458749 CAA458740:CAA458749 CJW458740:CJW458749 CTS458740:CTS458749 DDO458740:DDO458749 DNK458740:DNK458749 DXG458740:DXG458749 EHC458740:EHC458749 EQY458740:EQY458749 FAU458740:FAU458749 FKQ458740:FKQ458749 FUM458740:FUM458749 GEI458740:GEI458749 GOE458740:GOE458749 GYA458740:GYA458749 HHW458740:HHW458749 HRS458740:HRS458749 IBO458740:IBO458749 ILK458740:ILK458749 IVG458740:IVG458749 JFC458740:JFC458749 JOY458740:JOY458749 JYU458740:JYU458749 KIQ458740:KIQ458749 KSM458740:KSM458749 LCI458740:LCI458749 LME458740:LME458749 LWA458740:LWA458749 MFW458740:MFW458749 MPS458740:MPS458749 MZO458740:MZO458749 NJK458740:NJK458749 NTG458740:NTG458749 ODC458740:ODC458749 OMY458740:OMY458749 OWU458740:OWU458749 PGQ458740:PGQ458749 PQM458740:PQM458749 QAI458740:QAI458749 QKE458740:QKE458749 QUA458740:QUA458749 RDW458740:RDW458749 RNS458740:RNS458749 RXO458740:RXO458749 SHK458740:SHK458749 SRG458740:SRG458749 TBC458740:TBC458749 TKY458740:TKY458749 TUU458740:TUU458749 UEQ458740:UEQ458749 UOM458740:UOM458749 UYI458740:UYI458749 VIE458740:VIE458749 VSA458740:VSA458749 WBW458740:WBW458749 WLS458740:WLS458749 WVO458740:WVO458749 H524276:H524285 JC524276:JC524285 SY524276:SY524285 ACU524276:ACU524285 AMQ524276:AMQ524285 AWM524276:AWM524285 BGI524276:BGI524285 BQE524276:BQE524285 CAA524276:CAA524285 CJW524276:CJW524285 CTS524276:CTS524285 DDO524276:DDO524285 DNK524276:DNK524285 DXG524276:DXG524285 EHC524276:EHC524285 EQY524276:EQY524285 FAU524276:FAU524285 FKQ524276:FKQ524285 FUM524276:FUM524285 GEI524276:GEI524285 GOE524276:GOE524285 GYA524276:GYA524285 HHW524276:HHW524285 HRS524276:HRS524285 IBO524276:IBO524285 ILK524276:ILK524285 IVG524276:IVG524285 JFC524276:JFC524285 JOY524276:JOY524285 JYU524276:JYU524285 KIQ524276:KIQ524285 KSM524276:KSM524285 LCI524276:LCI524285 LME524276:LME524285 LWA524276:LWA524285 MFW524276:MFW524285 MPS524276:MPS524285 MZO524276:MZO524285 NJK524276:NJK524285 NTG524276:NTG524285 ODC524276:ODC524285 OMY524276:OMY524285 OWU524276:OWU524285 PGQ524276:PGQ524285 PQM524276:PQM524285 QAI524276:QAI524285 QKE524276:QKE524285 QUA524276:QUA524285 RDW524276:RDW524285 RNS524276:RNS524285 RXO524276:RXO524285 SHK524276:SHK524285 SRG524276:SRG524285 TBC524276:TBC524285 TKY524276:TKY524285 TUU524276:TUU524285 UEQ524276:UEQ524285 UOM524276:UOM524285 UYI524276:UYI524285 VIE524276:VIE524285 VSA524276:VSA524285 WBW524276:WBW524285 WLS524276:WLS524285 WVO524276:WVO524285 H589812:H589821 JC589812:JC589821 SY589812:SY589821 ACU589812:ACU589821 AMQ589812:AMQ589821 AWM589812:AWM589821 BGI589812:BGI589821 BQE589812:BQE589821 CAA589812:CAA589821 CJW589812:CJW589821 CTS589812:CTS589821 DDO589812:DDO589821 DNK589812:DNK589821 DXG589812:DXG589821 EHC589812:EHC589821 EQY589812:EQY589821 FAU589812:FAU589821 FKQ589812:FKQ589821 FUM589812:FUM589821 GEI589812:GEI589821 GOE589812:GOE589821 GYA589812:GYA589821 HHW589812:HHW589821 HRS589812:HRS589821 IBO589812:IBO589821 ILK589812:ILK589821 IVG589812:IVG589821 JFC589812:JFC589821 JOY589812:JOY589821 JYU589812:JYU589821 KIQ589812:KIQ589821 KSM589812:KSM589821 LCI589812:LCI589821 LME589812:LME589821 LWA589812:LWA589821 MFW589812:MFW589821 MPS589812:MPS589821 MZO589812:MZO589821 NJK589812:NJK589821 NTG589812:NTG589821 ODC589812:ODC589821 OMY589812:OMY589821 OWU589812:OWU589821 PGQ589812:PGQ589821 PQM589812:PQM589821 QAI589812:QAI589821 QKE589812:QKE589821 QUA589812:QUA589821 RDW589812:RDW589821 RNS589812:RNS589821 RXO589812:RXO589821 SHK589812:SHK589821 SRG589812:SRG589821 TBC589812:TBC589821 TKY589812:TKY589821 TUU589812:TUU589821 UEQ589812:UEQ589821 UOM589812:UOM589821 UYI589812:UYI589821 VIE589812:VIE589821 VSA589812:VSA589821 WBW589812:WBW589821 WLS589812:WLS589821 WVO589812:WVO589821 H655348:H655357 JC655348:JC655357 SY655348:SY655357 ACU655348:ACU655357 AMQ655348:AMQ655357 AWM655348:AWM655357 BGI655348:BGI655357 BQE655348:BQE655357 CAA655348:CAA655357 CJW655348:CJW655357 CTS655348:CTS655357 DDO655348:DDO655357 DNK655348:DNK655357 DXG655348:DXG655357 EHC655348:EHC655357 EQY655348:EQY655357 FAU655348:FAU655357 FKQ655348:FKQ655357 FUM655348:FUM655357 GEI655348:GEI655357 GOE655348:GOE655357 GYA655348:GYA655357 HHW655348:HHW655357 HRS655348:HRS655357 IBO655348:IBO655357 ILK655348:ILK655357 IVG655348:IVG655357 JFC655348:JFC655357 JOY655348:JOY655357 JYU655348:JYU655357 KIQ655348:KIQ655357 KSM655348:KSM655357 LCI655348:LCI655357 LME655348:LME655357 LWA655348:LWA655357 MFW655348:MFW655357 MPS655348:MPS655357 MZO655348:MZO655357 NJK655348:NJK655357 NTG655348:NTG655357 ODC655348:ODC655357 OMY655348:OMY655357 OWU655348:OWU655357 PGQ655348:PGQ655357 PQM655348:PQM655357 QAI655348:QAI655357 QKE655348:QKE655357 QUA655348:QUA655357 RDW655348:RDW655357 RNS655348:RNS655357 RXO655348:RXO655357 SHK655348:SHK655357 SRG655348:SRG655357 TBC655348:TBC655357 TKY655348:TKY655357 TUU655348:TUU655357 UEQ655348:UEQ655357 UOM655348:UOM655357 UYI655348:UYI655357 VIE655348:VIE655357 VSA655348:VSA655357 WBW655348:WBW655357 WLS655348:WLS655357 WVO655348:WVO655357 H720884:H720893 JC720884:JC720893 SY720884:SY720893 ACU720884:ACU720893 AMQ720884:AMQ720893 AWM720884:AWM720893 BGI720884:BGI720893 BQE720884:BQE720893 CAA720884:CAA720893 CJW720884:CJW720893 CTS720884:CTS720893 DDO720884:DDO720893 DNK720884:DNK720893 DXG720884:DXG720893 EHC720884:EHC720893 EQY720884:EQY720893 FAU720884:FAU720893 FKQ720884:FKQ720893 FUM720884:FUM720893 GEI720884:GEI720893 GOE720884:GOE720893 GYA720884:GYA720893 HHW720884:HHW720893 HRS720884:HRS720893 IBO720884:IBO720893 ILK720884:ILK720893 IVG720884:IVG720893 JFC720884:JFC720893 JOY720884:JOY720893 JYU720884:JYU720893 KIQ720884:KIQ720893 KSM720884:KSM720893 LCI720884:LCI720893 LME720884:LME720893 LWA720884:LWA720893 MFW720884:MFW720893 MPS720884:MPS720893 MZO720884:MZO720893 NJK720884:NJK720893 NTG720884:NTG720893 ODC720884:ODC720893 OMY720884:OMY720893 OWU720884:OWU720893 PGQ720884:PGQ720893 PQM720884:PQM720893 QAI720884:QAI720893 QKE720884:QKE720893 QUA720884:QUA720893 RDW720884:RDW720893 RNS720884:RNS720893 RXO720884:RXO720893 SHK720884:SHK720893 SRG720884:SRG720893 TBC720884:TBC720893 TKY720884:TKY720893 TUU720884:TUU720893 UEQ720884:UEQ720893 UOM720884:UOM720893 UYI720884:UYI720893 VIE720884:VIE720893 VSA720884:VSA720893 WBW720884:WBW720893 WLS720884:WLS720893 WVO720884:WVO720893 H786420:H786429 JC786420:JC786429 SY786420:SY786429 ACU786420:ACU786429 AMQ786420:AMQ786429 AWM786420:AWM786429 BGI786420:BGI786429 BQE786420:BQE786429 CAA786420:CAA786429 CJW786420:CJW786429 CTS786420:CTS786429 DDO786420:DDO786429 DNK786420:DNK786429 DXG786420:DXG786429 EHC786420:EHC786429 EQY786420:EQY786429 FAU786420:FAU786429 FKQ786420:FKQ786429 FUM786420:FUM786429 GEI786420:GEI786429 GOE786420:GOE786429 GYA786420:GYA786429 HHW786420:HHW786429 HRS786420:HRS786429 IBO786420:IBO786429 ILK786420:ILK786429 IVG786420:IVG786429 JFC786420:JFC786429 JOY786420:JOY786429 JYU786420:JYU786429 KIQ786420:KIQ786429 KSM786420:KSM786429 LCI786420:LCI786429 LME786420:LME786429 LWA786420:LWA786429 MFW786420:MFW786429 MPS786420:MPS786429 MZO786420:MZO786429 NJK786420:NJK786429 NTG786420:NTG786429 ODC786420:ODC786429 OMY786420:OMY786429 OWU786420:OWU786429 PGQ786420:PGQ786429 PQM786420:PQM786429 QAI786420:QAI786429 QKE786420:QKE786429 QUA786420:QUA786429 RDW786420:RDW786429 RNS786420:RNS786429 RXO786420:RXO786429 SHK786420:SHK786429 SRG786420:SRG786429 TBC786420:TBC786429 TKY786420:TKY786429 TUU786420:TUU786429 UEQ786420:UEQ786429 UOM786420:UOM786429 UYI786420:UYI786429 VIE786420:VIE786429 VSA786420:VSA786429 WBW786420:WBW786429 WLS786420:WLS786429 WVO786420:WVO786429 H851956:H851965 JC851956:JC851965 SY851956:SY851965 ACU851956:ACU851965 AMQ851956:AMQ851965 AWM851956:AWM851965 BGI851956:BGI851965 BQE851956:BQE851965 CAA851956:CAA851965 CJW851956:CJW851965 CTS851956:CTS851965 DDO851956:DDO851965 DNK851956:DNK851965 DXG851956:DXG851965 EHC851956:EHC851965 EQY851956:EQY851965 FAU851956:FAU851965 FKQ851956:FKQ851965 FUM851956:FUM851965 GEI851956:GEI851965 GOE851956:GOE851965 GYA851956:GYA851965 HHW851956:HHW851965 HRS851956:HRS851965 IBO851956:IBO851965 ILK851956:ILK851965 IVG851956:IVG851965 JFC851956:JFC851965 JOY851956:JOY851965 JYU851956:JYU851965 KIQ851956:KIQ851965 KSM851956:KSM851965 LCI851956:LCI851965 LME851956:LME851965 LWA851956:LWA851965 MFW851956:MFW851965 MPS851956:MPS851965 MZO851956:MZO851965 NJK851956:NJK851965 NTG851956:NTG851965 ODC851956:ODC851965 OMY851956:OMY851965 OWU851956:OWU851965 PGQ851956:PGQ851965 PQM851956:PQM851965 QAI851956:QAI851965 QKE851956:QKE851965 QUA851956:QUA851965 RDW851956:RDW851965 RNS851956:RNS851965 RXO851956:RXO851965 SHK851956:SHK851965 SRG851956:SRG851965 TBC851956:TBC851965 TKY851956:TKY851965 TUU851956:TUU851965 UEQ851956:UEQ851965 UOM851956:UOM851965 UYI851956:UYI851965 VIE851956:VIE851965 VSA851956:VSA851965 WBW851956:WBW851965 WLS851956:WLS851965 WVO851956:WVO851965 H917492:H917501 JC917492:JC917501 SY917492:SY917501 ACU917492:ACU917501 AMQ917492:AMQ917501 AWM917492:AWM917501 BGI917492:BGI917501 BQE917492:BQE917501 CAA917492:CAA917501 CJW917492:CJW917501 CTS917492:CTS917501 DDO917492:DDO917501 DNK917492:DNK917501 DXG917492:DXG917501 EHC917492:EHC917501 EQY917492:EQY917501 FAU917492:FAU917501 FKQ917492:FKQ917501 FUM917492:FUM917501 GEI917492:GEI917501 GOE917492:GOE917501 GYA917492:GYA917501 HHW917492:HHW917501 HRS917492:HRS917501 IBO917492:IBO917501 ILK917492:ILK917501 IVG917492:IVG917501 JFC917492:JFC917501 JOY917492:JOY917501 JYU917492:JYU917501 KIQ917492:KIQ917501 KSM917492:KSM917501 LCI917492:LCI917501 LME917492:LME917501 LWA917492:LWA917501 MFW917492:MFW917501 MPS917492:MPS917501 MZO917492:MZO917501 NJK917492:NJK917501 NTG917492:NTG917501 ODC917492:ODC917501 OMY917492:OMY917501 OWU917492:OWU917501 PGQ917492:PGQ917501 PQM917492:PQM917501 QAI917492:QAI917501 QKE917492:QKE917501 QUA917492:QUA917501 RDW917492:RDW917501 RNS917492:RNS917501 RXO917492:RXO917501 SHK917492:SHK917501 SRG917492:SRG917501 TBC917492:TBC917501 TKY917492:TKY917501 TUU917492:TUU917501 UEQ917492:UEQ917501 UOM917492:UOM917501 UYI917492:UYI917501 VIE917492:VIE917501 VSA917492:VSA917501 WBW917492:WBW917501 WLS917492:WLS917501 WVO917492:WVO917501 H983028:H983037 JC983028:JC983037 SY983028:SY983037 ACU983028:ACU983037 AMQ983028:AMQ983037 AWM983028:AWM983037 BGI983028:BGI983037 BQE983028:BQE983037 CAA983028:CAA983037 CJW983028:CJW983037 CTS983028:CTS983037 DDO983028:DDO983037 DNK983028:DNK983037 DXG983028:DXG983037 EHC983028:EHC983037 EQY983028:EQY983037 FAU983028:FAU983037 FKQ983028:FKQ983037 FUM983028:FUM983037 GEI983028:GEI983037 GOE983028:GOE983037 GYA983028:GYA983037 HHW983028:HHW983037 HRS983028:HRS983037 IBO983028:IBO983037 ILK983028:ILK983037 IVG983028:IVG983037 JFC983028:JFC983037 JOY983028:JOY983037 JYU983028:JYU983037 KIQ983028:KIQ983037 KSM983028:KSM983037 LCI983028:LCI983037 LME983028:LME983037 LWA983028:LWA983037 MFW983028:MFW983037 MPS983028:MPS983037 MZO983028:MZO983037 NJK983028:NJK983037 NTG983028:NTG983037 ODC983028:ODC983037 OMY983028:OMY983037 OWU983028:OWU983037 PGQ983028:PGQ983037 PQM983028:PQM983037 QAI983028:QAI983037 QKE983028:QKE983037 QUA983028:QUA983037 RDW983028:RDW983037 RNS983028:RNS983037 RXO983028:RXO983037 SHK983028:SHK983037 SRG983028:SRG983037 TBC983028:TBC983037 TKY983028:TKY983037 TUU983028:TUU983037 UEQ983028:UEQ983037 UOM983028:UOM983037 UYI983028:UYI983037 VIE983028:VIE983037 VSA983028:VSA983037 WBW983028:WBW983037 WLS983028:WLS983037 WVO983028:WVO983037 WML983027:WML983037 TH58:TH79 ADD58:ADD79 AMZ58:AMZ79 AWV58:AWV79 BGR58:BGR79 BQN58:BQN79 CAJ58:CAJ79 CKF58:CKF79 CUB58:CUB79 DDX58:DDX79 DNT58:DNT79 DXP58:DXP79 EHL58:EHL79 ERH58:ERH79 FBD58:FBD79 FKZ58:FKZ79 FUV58:FUV79 GER58:GER79 GON58:GON79 GYJ58:GYJ79 HIF58:HIF79 HSB58:HSB79 IBX58:IBX79 ILT58:ILT79 IVP58:IVP79 JFL58:JFL79 JPH58:JPH79 JZD58:JZD79 KIZ58:KIZ79 KSV58:KSV79 LCR58:LCR79 LMN58:LMN79 LWJ58:LWJ79 MGF58:MGF79 MQB58:MQB79 MZX58:MZX79 NJT58:NJT79 NTP58:NTP79 ODL58:ODL79 ONH58:ONH79 OXD58:OXD79 PGZ58:PGZ79 PQV58:PQV79 QAR58:QAR79 QKN58:QKN79 QUJ58:QUJ79 REF58:REF79 ROB58:ROB79 RXX58:RXX79 SHT58:SHT79 SRP58:SRP79 TBL58:TBL79 TLH58:TLH79 TVD58:TVD79 UEZ58:UEZ79 UOV58:UOV79 UYR58:UYR79 VIN58:VIN79 VSJ58:VSJ79 WCF58:WCF79 WMB58:WMB79 WVX58:WVX79 JV58:JV79 N65523:O65533 JL65523:JL65533 TH65523:TH65533 ADD65523:ADD65533 AMZ65523:AMZ65533 AWV65523:AWV65533 BGR65523:BGR65533 BQN65523:BQN65533 CAJ65523:CAJ65533 CKF65523:CKF65533 CUB65523:CUB65533 DDX65523:DDX65533 DNT65523:DNT65533 DXP65523:DXP65533 EHL65523:EHL65533 ERH65523:ERH65533 FBD65523:FBD65533 FKZ65523:FKZ65533 FUV65523:FUV65533 GER65523:GER65533 GON65523:GON65533 GYJ65523:GYJ65533 HIF65523:HIF65533 HSB65523:HSB65533 IBX65523:IBX65533 ILT65523:ILT65533 IVP65523:IVP65533 JFL65523:JFL65533 JPH65523:JPH65533 JZD65523:JZD65533 KIZ65523:KIZ65533 KSV65523:KSV65533 LCR65523:LCR65533 LMN65523:LMN65533 LWJ65523:LWJ65533 MGF65523:MGF65533 MQB65523:MQB65533 MZX65523:MZX65533 NJT65523:NJT65533 NTP65523:NTP65533 ODL65523:ODL65533 ONH65523:ONH65533 OXD65523:OXD65533 PGZ65523:PGZ65533 PQV65523:PQV65533 QAR65523:QAR65533 QKN65523:QKN65533 QUJ65523:QUJ65533 REF65523:REF65533 ROB65523:ROB65533 RXX65523:RXX65533 SHT65523:SHT65533 SRP65523:SRP65533 TBL65523:TBL65533 TLH65523:TLH65533 TVD65523:TVD65533 UEZ65523:UEZ65533 UOV65523:UOV65533 UYR65523:UYR65533 VIN65523:VIN65533 VSJ65523:VSJ65533 WCF65523:WCF65533 WMB65523:WMB65533 WVX65523:WVX65533 N131059:O131069 JL131059:JL131069 TH131059:TH131069 ADD131059:ADD131069 AMZ131059:AMZ131069 AWV131059:AWV131069 BGR131059:BGR131069 BQN131059:BQN131069 CAJ131059:CAJ131069 CKF131059:CKF131069 CUB131059:CUB131069 DDX131059:DDX131069 DNT131059:DNT131069 DXP131059:DXP131069 EHL131059:EHL131069 ERH131059:ERH131069 FBD131059:FBD131069 FKZ131059:FKZ131069 FUV131059:FUV131069 GER131059:GER131069 GON131059:GON131069 GYJ131059:GYJ131069 HIF131059:HIF131069 HSB131059:HSB131069 IBX131059:IBX131069 ILT131059:ILT131069 IVP131059:IVP131069 JFL131059:JFL131069 JPH131059:JPH131069 JZD131059:JZD131069 KIZ131059:KIZ131069 KSV131059:KSV131069 LCR131059:LCR131069 LMN131059:LMN131069 LWJ131059:LWJ131069 MGF131059:MGF131069 MQB131059:MQB131069 MZX131059:MZX131069 NJT131059:NJT131069 NTP131059:NTP131069 ODL131059:ODL131069 ONH131059:ONH131069 OXD131059:OXD131069 PGZ131059:PGZ131069 PQV131059:PQV131069 QAR131059:QAR131069 QKN131059:QKN131069 QUJ131059:QUJ131069 REF131059:REF131069 ROB131059:ROB131069 RXX131059:RXX131069 SHT131059:SHT131069 SRP131059:SRP131069 TBL131059:TBL131069 TLH131059:TLH131069 TVD131059:TVD131069 UEZ131059:UEZ131069 UOV131059:UOV131069 UYR131059:UYR131069 VIN131059:VIN131069 VSJ131059:VSJ131069 WCF131059:WCF131069 WMB131059:WMB131069 WVX131059:WVX131069 N196595:O196605 JL196595:JL196605 TH196595:TH196605 ADD196595:ADD196605 AMZ196595:AMZ196605 AWV196595:AWV196605 BGR196595:BGR196605 BQN196595:BQN196605 CAJ196595:CAJ196605 CKF196595:CKF196605 CUB196595:CUB196605 DDX196595:DDX196605 DNT196595:DNT196605 DXP196595:DXP196605 EHL196595:EHL196605 ERH196595:ERH196605 FBD196595:FBD196605 FKZ196595:FKZ196605 FUV196595:FUV196605 GER196595:GER196605 GON196595:GON196605 GYJ196595:GYJ196605 HIF196595:HIF196605 HSB196595:HSB196605 IBX196595:IBX196605 ILT196595:ILT196605 IVP196595:IVP196605 JFL196595:JFL196605 JPH196595:JPH196605 JZD196595:JZD196605 KIZ196595:KIZ196605 KSV196595:KSV196605 LCR196595:LCR196605 LMN196595:LMN196605 LWJ196595:LWJ196605 MGF196595:MGF196605 MQB196595:MQB196605 MZX196595:MZX196605 NJT196595:NJT196605 NTP196595:NTP196605 ODL196595:ODL196605 ONH196595:ONH196605 OXD196595:OXD196605 PGZ196595:PGZ196605 PQV196595:PQV196605 QAR196595:QAR196605 QKN196595:QKN196605 QUJ196595:QUJ196605 REF196595:REF196605 ROB196595:ROB196605 RXX196595:RXX196605 SHT196595:SHT196605 SRP196595:SRP196605 TBL196595:TBL196605 TLH196595:TLH196605 TVD196595:TVD196605 UEZ196595:UEZ196605 UOV196595:UOV196605 UYR196595:UYR196605 VIN196595:VIN196605 VSJ196595:VSJ196605 WCF196595:WCF196605 WMB196595:WMB196605 WVX196595:WVX196605 N262131:O262141 JL262131:JL262141 TH262131:TH262141 ADD262131:ADD262141 AMZ262131:AMZ262141 AWV262131:AWV262141 BGR262131:BGR262141 BQN262131:BQN262141 CAJ262131:CAJ262141 CKF262131:CKF262141 CUB262131:CUB262141 DDX262131:DDX262141 DNT262131:DNT262141 DXP262131:DXP262141 EHL262131:EHL262141 ERH262131:ERH262141 FBD262131:FBD262141 FKZ262131:FKZ262141 FUV262131:FUV262141 GER262131:GER262141 GON262131:GON262141 GYJ262131:GYJ262141 HIF262131:HIF262141 HSB262131:HSB262141 IBX262131:IBX262141 ILT262131:ILT262141 IVP262131:IVP262141 JFL262131:JFL262141 JPH262131:JPH262141 JZD262131:JZD262141 KIZ262131:KIZ262141 KSV262131:KSV262141 LCR262131:LCR262141 LMN262131:LMN262141 LWJ262131:LWJ262141 MGF262131:MGF262141 MQB262131:MQB262141 MZX262131:MZX262141 NJT262131:NJT262141 NTP262131:NTP262141 ODL262131:ODL262141 ONH262131:ONH262141 OXD262131:OXD262141 PGZ262131:PGZ262141 PQV262131:PQV262141 QAR262131:QAR262141 QKN262131:QKN262141 QUJ262131:QUJ262141 REF262131:REF262141 ROB262131:ROB262141 RXX262131:RXX262141 SHT262131:SHT262141 SRP262131:SRP262141 TBL262131:TBL262141 TLH262131:TLH262141 TVD262131:TVD262141 UEZ262131:UEZ262141 UOV262131:UOV262141 UYR262131:UYR262141 VIN262131:VIN262141 VSJ262131:VSJ262141 WCF262131:WCF262141 WMB262131:WMB262141 WVX262131:WVX262141 N327667:O327677 JL327667:JL327677 TH327667:TH327677 ADD327667:ADD327677 AMZ327667:AMZ327677 AWV327667:AWV327677 BGR327667:BGR327677 BQN327667:BQN327677 CAJ327667:CAJ327677 CKF327667:CKF327677 CUB327667:CUB327677 DDX327667:DDX327677 DNT327667:DNT327677 DXP327667:DXP327677 EHL327667:EHL327677 ERH327667:ERH327677 FBD327667:FBD327677 FKZ327667:FKZ327677 FUV327667:FUV327677 GER327667:GER327677 GON327667:GON327677 GYJ327667:GYJ327677 HIF327667:HIF327677 HSB327667:HSB327677 IBX327667:IBX327677 ILT327667:ILT327677 IVP327667:IVP327677 JFL327667:JFL327677 JPH327667:JPH327677 JZD327667:JZD327677 KIZ327667:KIZ327677 KSV327667:KSV327677 LCR327667:LCR327677 LMN327667:LMN327677 LWJ327667:LWJ327677 MGF327667:MGF327677 MQB327667:MQB327677 MZX327667:MZX327677 NJT327667:NJT327677 NTP327667:NTP327677 ODL327667:ODL327677 ONH327667:ONH327677 OXD327667:OXD327677 PGZ327667:PGZ327677 PQV327667:PQV327677 QAR327667:QAR327677 QKN327667:QKN327677 QUJ327667:QUJ327677 REF327667:REF327677 ROB327667:ROB327677 RXX327667:RXX327677 SHT327667:SHT327677 SRP327667:SRP327677 TBL327667:TBL327677 TLH327667:TLH327677 TVD327667:TVD327677 UEZ327667:UEZ327677 UOV327667:UOV327677 UYR327667:UYR327677 VIN327667:VIN327677 VSJ327667:VSJ327677 WCF327667:WCF327677 WMB327667:WMB327677 WVX327667:WVX327677 N393203:O393213 JL393203:JL393213 TH393203:TH393213 ADD393203:ADD393213 AMZ393203:AMZ393213 AWV393203:AWV393213 BGR393203:BGR393213 BQN393203:BQN393213 CAJ393203:CAJ393213 CKF393203:CKF393213 CUB393203:CUB393213 DDX393203:DDX393213 DNT393203:DNT393213 DXP393203:DXP393213 EHL393203:EHL393213 ERH393203:ERH393213 FBD393203:FBD393213 FKZ393203:FKZ393213 FUV393203:FUV393213 GER393203:GER393213 GON393203:GON393213 GYJ393203:GYJ393213 HIF393203:HIF393213 HSB393203:HSB393213 IBX393203:IBX393213 ILT393203:ILT393213 IVP393203:IVP393213 JFL393203:JFL393213 JPH393203:JPH393213 JZD393203:JZD393213 KIZ393203:KIZ393213 KSV393203:KSV393213 LCR393203:LCR393213 LMN393203:LMN393213 LWJ393203:LWJ393213 MGF393203:MGF393213 MQB393203:MQB393213 MZX393203:MZX393213 NJT393203:NJT393213 NTP393203:NTP393213 ODL393203:ODL393213 ONH393203:ONH393213 OXD393203:OXD393213 PGZ393203:PGZ393213 PQV393203:PQV393213 QAR393203:QAR393213 QKN393203:QKN393213 QUJ393203:QUJ393213 REF393203:REF393213 ROB393203:ROB393213 RXX393203:RXX393213 SHT393203:SHT393213 SRP393203:SRP393213 TBL393203:TBL393213 TLH393203:TLH393213 TVD393203:TVD393213 UEZ393203:UEZ393213 UOV393203:UOV393213 UYR393203:UYR393213 VIN393203:VIN393213 VSJ393203:VSJ393213 WCF393203:WCF393213 WMB393203:WMB393213 WVX393203:WVX393213 N458739:O458749 JL458739:JL458749 TH458739:TH458749 ADD458739:ADD458749 AMZ458739:AMZ458749 AWV458739:AWV458749 BGR458739:BGR458749 BQN458739:BQN458749 CAJ458739:CAJ458749 CKF458739:CKF458749 CUB458739:CUB458749 DDX458739:DDX458749 DNT458739:DNT458749 DXP458739:DXP458749 EHL458739:EHL458749 ERH458739:ERH458749 FBD458739:FBD458749 FKZ458739:FKZ458749 FUV458739:FUV458749 GER458739:GER458749 GON458739:GON458749 GYJ458739:GYJ458749 HIF458739:HIF458749 HSB458739:HSB458749 IBX458739:IBX458749 ILT458739:ILT458749 IVP458739:IVP458749 JFL458739:JFL458749 JPH458739:JPH458749 JZD458739:JZD458749 KIZ458739:KIZ458749 KSV458739:KSV458749 LCR458739:LCR458749 LMN458739:LMN458749 LWJ458739:LWJ458749 MGF458739:MGF458749 MQB458739:MQB458749 MZX458739:MZX458749 NJT458739:NJT458749 NTP458739:NTP458749 ODL458739:ODL458749 ONH458739:ONH458749 OXD458739:OXD458749 PGZ458739:PGZ458749 PQV458739:PQV458749 QAR458739:QAR458749 QKN458739:QKN458749 QUJ458739:QUJ458749 REF458739:REF458749 ROB458739:ROB458749 RXX458739:RXX458749 SHT458739:SHT458749 SRP458739:SRP458749 TBL458739:TBL458749 TLH458739:TLH458749 TVD458739:TVD458749 UEZ458739:UEZ458749 UOV458739:UOV458749 UYR458739:UYR458749 VIN458739:VIN458749 VSJ458739:VSJ458749 WCF458739:WCF458749 WMB458739:WMB458749 WVX458739:WVX458749 N524275:O524285 JL524275:JL524285 TH524275:TH524285 ADD524275:ADD524285 AMZ524275:AMZ524285 AWV524275:AWV524285 BGR524275:BGR524285 BQN524275:BQN524285 CAJ524275:CAJ524285 CKF524275:CKF524285 CUB524275:CUB524285 DDX524275:DDX524285 DNT524275:DNT524285 DXP524275:DXP524285 EHL524275:EHL524285 ERH524275:ERH524285 FBD524275:FBD524285 FKZ524275:FKZ524285 FUV524275:FUV524285 GER524275:GER524285 GON524275:GON524285 GYJ524275:GYJ524285 HIF524275:HIF524285 HSB524275:HSB524285 IBX524275:IBX524285 ILT524275:ILT524285 IVP524275:IVP524285 JFL524275:JFL524285 JPH524275:JPH524285 JZD524275:JZD524285 KIZ524275:KIZ524285 KSV524275:KSV524285 LCR524275:LCR524285 LMN524275:LMN524285 LWJ524275:LWJ524285 MGF524275:MGF524285 MQB524275:MQB524285 MZX524275:MZX524285 NJT524275:NJT524285 NTP524275:NTP524285 ODL524275:ODL524285 ONH524275:ONH524285 OXD524275:OXD524285 PGZ524275:PGZ524285 PQV524275:PQV524285 QAR524275:QAR524285 QKN524275:QKN524285 QUJ524275:QUJ524285 REF524275:REF524285 ROB524275:ROB524285 RXX524275:RXX524285 SHT524275:SHT524285 SRP524275:SRP524285 TBL524275:TBL524285 TLH524275:TLH524285 TVD524275:TVD524285 UEZ524275:UEZ524285 UOV524275:UOV524285 UYR524275:UYR524285 VIN524275:VIN524285 VSJ524275:VSJ524285 WCF524275:WCF524285 WMB524275:WMB524285 WVX524275:WVX524285 N589811:O589821 JL589811:JL589821 TH589811:TH589821 ADD589811:ADD589821 AMZ589811:AMZ589821 AWV589811:AWV589821 BGR589811:BGR589821 BQN589811:BQN589821 CAJ589811:CAJ589821 CKF589811:CKF589821 CUB589811:CUB589821 DDX589811:DDX589821 DNT589811:DNT589821 DXP589811:DXP589821 EHL589811:EHL589821 ERH589811:ERH589821 FBD589811:FBD589821 FKZ589811:FKZ589821 FUV589811:FUV589821 GER589811:GER589821 GON589811:GON589821 GYJ589811:GYJ589821 HIF589811:HIF589821 HSB589811:HSB589821 IBX589811:IBX589821 ILT589811:ILT589821 IVP589811:IVP589821 JFL589811:JFL589821 JPH589811:JPH589821 JZD589811:JZD589821 KIZ589811:KIZ589821 KSV589811:KSV589821 LCR589811:LCR589821 LMN589811:LMN589821 LWJ589811:LWJ589821 MGF589811:MGF589821 MQB589811:MQB589821 MZX589811:MZX589821 NJT589811:NJT589821 NTP589811:NTP589821 ODL589811:ODL589821 ONH589811:ONH589821 OXD589811:OXD589821 PGZ589811:PGZ589821 PQV589811:PQV589821 QAR589811:QAR589821 QKN589811:QKN589821 QUJ589811:QUJ589821 REF589811:REF589821 ROB589811:ROB589821 RXX589811:RXX589821 SHT589811:SHT589821 SRP589811:SRP589821 TBL589811:TBL589821 TLH589811:TLH589821 TVD589811:TVD589821 UEZ589811:UEZ589821 UOV589811:UOV589821 UYR589811:UYR589821 VIN589811:VIN589821 VSJ589811:VSJ589821 WCF589811:WCF589821 WMB589811:WMB589821 WVX589811:WVX589821 N655347:O655357 JL655347:JL655357 TH655347:TH655357 ADD655347:ADD655357 AMZ655347:AMZ655357 AWV655347:AWV655357 BGR655347:BGR655357 BQN655347:BQN655357 CAJ655347:CAJ655357 CKF655347:CKF655357 CUB655347:CUB655357 DDX655347:DDX655357 DNT655347:DNT655357 DXP655347:DXP655357 EHL655347:EHL655357 ERH655347:ERH655357 FBD655347:FBD655357 FKZ655347:FKZ655357 FUV655347:FUV655357 GER655347:GER655357 GON655347:GON655357 GYJ655347:GYJ655357 HIF655347:HIF655357 HSB655347:HSB655357 IBX655347:IBX655357 ILT655347:ILT655357 IVP655347:IVP655357 JFL655347:JFL655357 JPH655347:JPH655357 JZD655347:JZD655357 KIZ655347:KIZ655357 KSV655347:KSV655357 LCR655347:LCR655357 LMN655347:LMN655357 LWJ655347:LWJ655357 MGF655347:MGF655357 MQB655347:MQB655357 MZX655347:MZX655357 NJT655347:NJT655357 NTP655347:NTP655357 ODL655347:ODL655357 ONH655347:ONH655357 OXD655347:OXD655357 PGZ655347:PGZ655357 PQV655347:PQV655357 QAR655347:QAR655357 QKN655347:QKN655357 QUJ655347:QUJ655357 REF655347:REF655357 ROB655347:ROB655357 RXX655347:RXX655357 SHT655347:SHT655357 SRP655347:SRP655357 TBL655347:TBL655357 TLH655347:TLH655357 TVD655347:TVD655357 UEZ655347:UEZ655357 UOV655347:UOV655357 UYR655347:UYR655357 VIN655347:VIN655357 VSJ655347:VSJ655357 WCF655347:WCF655357 WMB655347:WMB655357 WVX655347:WVX655357 N720883:O720893 JL720883:JL720893 TH720883:TH720893 ADD720883:ADD720893 AMZ720883:AMZ720893 AWV720883:AWV720893 BGR720883:BGR720893 BQN720883:BQN720893 CAJ720883:CAJ720893 CKF720883:CKF720893 CUB720883:CUB720893 DDX720883:DDX720893 DNT720883:DNT720893 DXP720883:DXP720893 EHL720883:EHL720893 ERH720883:ERH720893 FBD720883:FBD720893 FKZ720883:FKZ720893 FUV720883:FUV720893 GER720883:GER720893 GON720883:GON720893 GYJ720883:GYJ720893 HIF720883:HIF720893 HSB720883:HSB720893 IBX720883:IBX720893 ILT720883:ILT720893 IVP720883:IVP720893 JFL720883:JFL720893 JPH720883:JPH720893 JZD720883:JZD720893 KIZ720883:KIZ720893 KSV720883:KSV720893 LCR720883:LCR720893 LMN720883:LMN720893 LWJ720883:LWJ720893 MGF720883:MGF720893 MQB720883:MQB720893 MZX720883:MZX720893 NJT720883:NJT720893 NTP720883:NTP720893 ODL720883:ODL720893 ONH720883:ONH720893 OXD720883:OXD720893 PGZ720883:PGZ720893 PQV720883:PQV720893 QAR720883:QAR720893 QKN720883:QKN720893 QUJ720883:QUJ720893 REF720883:REF720893 ROB720883:ROB720893 RXX720883:RXX720893 SHT720883:SHT720893 SRP720883:SRP720893 TBL720883:TBL720893 TLH720883:TLH720893 TVD720883:TVD720893 UEZ720883:UEZ720893 UOV720883:UOV720893 UYR720883:UYR720893 VIN720883:VIN720893 VSJ720883:VSJ720893 WCF720883:WCF720893 WMB720883:WMB720893 WVX720883:WVX720893 N786419:O786429 JL786419:JL786429 TH786419:TH786429 ADD786419:ADD786429 AMZ786419:AMZ786429 AWV786419:AWV786429 BGR786419:BGR786429 BQN786419:BQN786429 CAJ786419:CAJ786429 CKF786419:CKF786429 CUB786419:CUB786429 DDX786419:DDX786429 DNT786419:DNT786429 DXP786419:DXP786429 EHL786419:EHL786429 ERH786419:ERH786429 FBD786419:FBD786429 FKZ786419:FKZ786429 FUV786419:FUV786429 GER786419:GER786429 GON786419:GON786429 GYJ786419:GYJ786429 HIF786419:HIF786429 HSB786419:HSB786429 IBX786419:IBX786429 ILT786419:ILT786429 IVP786419:IVP786429 JFL786419:JFL786429 JPH786419:JPH786429 JZD786419:JZD786429 KIZ786419:KIZ786429 KSV786419:KSV786429 LCR786419:LCR786429 LMN786419:LMN786429 LWJ786419:LWJ786429 MGF786419:MGF786429 MQB786419:MQB786429 MZX786419:MZX786429 NJT786419:NJT786429 NTP786419:NTP786429 ODL786419:ODL786429 ONH786419:ONH786429 OXD786419:OXD786429 PGZ786419:PGZ786429 PQV786419:PQV786429 QAR786419:QAR786429 QKN786419:QKN786429 QUJ786419:QUJ786429 REF786419:REF786429 ROB786419:ROB786429 RXX786419:RXX786429 SHT786419:SHT786429 SRP786419:SRP786429 TBL786419:TBL786429 TLH786419:TLH786429 TVD786419:TVD786429 UEZ786419:UEZ786429 UOV786419:UOV786429 UYR786419:UYR786429 VIN786419:VIN786429 VSJ786419:VSJ786429 WCF786419:WCF786429 WMB786419:WMB786429 WVX786419:WVX786429 N851955:O851965 JL851955:JL851965 TH851955:TH851965 ADD851955:ADD851965 AMZ851955:AMZ851965 AWV851955:AWV851965 BGR851955:BGR851965 BQN851955:BQN851965 CAJ851955:CAJ851965 CKF851955:CKF851965 CUB851955:CUB851965 DDX851955:DDX851965 DNT851955:DNT851965 DXP851955:DXP851965 EHL851955:EHL851965 ERH851955:ERH851965 FBD851955:FBD851965 FKZ851955:FKZ851965 FUV851955:FUV851965 GER851955:GER851965 GON851955:GON851965 GYJ851955:GYJ851965 HIF851955:HIF851965 HSB851955:HSB851965 IBX851955:IBX851965 ILT851955:ILT851965 IVP851955:IVP851965 JFL851955:JFL851965 JPH851955:JPH851965 JZD851955:JZD851965 KIZ851955:KIZ851965 KSV851955:KSV851965 LCR851955:LCR851965 LMN851955:LMN851965 LWJ851955:LWJ851965 MGF851955:MGF851965 MQB851955:MQB851965 MZX851955:MZX851965 NJT851955:NJT851965 NTP851955:NTP851965 ODL851955:ODL851965 ONH851955:ONH851965 OXD851955:OXD851965 PGZ851955:PGZ851965 PQV851955:PQV851965 QAR851955:QAR851965 QKN851955:QKN851965 QUJ851955:QUJ851965 REF851955:REF851965 ROB851955:ROB851965 RXX851955:RXX851965 SHT851955:SHT851965 SRP851955:SRP851965 TBL851955:TBL851965 TLH851955:TLH851965 TVD851955:TVD851965 UEZ851955:UEZ851965 UOV851955:UOV851965 UYR851955:UYR851965 VIN851955:VIN851965 VSJ851955:VSJ851965 WCF851955:WCF851965 WMB851955:WMB851965 WVX851955:WVX851965 N917491:O917501 JL917491:JL917501 TH917491:TH917501 ADD917491:ADD917501 AMZ917491:AMZ917501 AWV917491:AWV917501 BGR917491:BGR917501 BQN917491:BQN917501 CAJ917491:CAJ917501 CKF917491:CKF917501 CUB917491:CUB917501 DDX917491:DDX917501 DNT917491:DNT917501 DXP917491:DXP917501 EHL917491:EHL917501 ERH917491:ERH917501 FBD917491:FBD917501 FKZ917491:FKZ917501 FUV917491:FUV917501 GER917491:GER917501 GON917491:GON917501 GYJ917491:GYJ917501 HIF917491:HIF917501 HSB917491:HSB917501 IBX917491:IBX917501 ILT917491:ILT917501 IVP917491:IVP917501 JFL917491:JFL917501 JPH917491:JPH917501 JZD917491:JZD917501 KIZ917491:KIZ917501 KSV917491:KSV917501 LCR917491:LCR917501 LMN917491:LMN917501 LWJ917491:LWJ917501 MGF917491:MGF917501 MQB917491:MQB917501 MZX917491:MZX917501 NJT917491:NJT917501 NTP917491:NTP917501 ODL917491:ODL917501 ONH917491:ONH917501 OXD917491:OXD917501 PGZ917491:PGZ917501 PQV917491:PQV917501 QAR917491:QAR917501 QKN917491:QKN917501 QUJ917491:QUJ917501 REF917491:REF917501 ROB917491:ROB917501 RXX917491:RXX917501 SHT917491:SHT917501 SRP917491:SRP917501 TBL917491:TBL917501 TLH917491:TLH917501 TVD917491:TVD917501 UEZ917491:UEZ917501 UOV917491:UOV917501 UYR917491:UYR917501 VIN917491:VIN917501 VSJ917491:VSJ917501 WCF917491:WCF917501 WMB917491:WMB917501 WVX917491:WVX917501 N983027:O983037 JL983027:JL983037 TH983027:TH983037 ADD983027:ADD983037 AMZ983027:AMZ983037 AWV983027:AWV983037 BGR983027:BGR983037 BQN983027:BQN983037 CAJ983027:CAJ983037 CKF983027:CKF983037 CUB983027:CUB983037 DDX983027:DDX983037 DNT983027:DNT983037 DXP983027:DXP983037 EHL983027:EHL983037 ERH983027:ERH983037 FBD983027:FBD983037 FKZ983027:FKZ983037 FUV983027:FUV983037 GER983027:GER983037 GON983027:GON983037 GYJ983027:GYJ983037 HIF983027:HIF983037 HSB983027:HSB983037 IBX983027:IBX983037 ILT983027:ILT983037 IVP983027:IVP983037 JFL983027:JFL983037 JPH983027:JPH983037 JZD983027:JZD983037 KIZ983027:KIZ983037 KSV983027:KSV983037 LCR983027:LCR983037 LMN983027:LMN983037 LWJ983027:LWJ983037 MGF983027:MGF983037 MQB983027:MQB983037 MZX983027:MZX983037 NJT983027:NJT983037 NTP983027:NTP983037 ODL983027:ODL983037 ONH983027:ONH983037 OXD983027:OXD983037 PGZ983027:PGZ983037 PQV983027:PQV983037 QAR983027:QAR983037 QKN983027:QKN983037 QUJ983027:QUJ983037 REF983027:REF983037 ROB983027:ROB983037 RXX983027:RXX983037 SHT983027:SHT983037 SRP983027:SRP983037 TBL983027:TBL983037 TLH983027:TLH983037 TVD983027:TVD983037 UEZ983027:UEZ983037 UOV983027:UOV983037 UYR983027:UYR983037 VIN983027:VIN983037 VSJ983027:VSJ983037 WCF983027:WCF983037 WMB983027:WMB983037 WVX983027:WVX983037 WCP983027:WCP983037 TR58:TR79 ADN58:ADN79 ANJ58:ANJ79 AXF58:AXF79 BHB58:BHB79 BQX58:BQX79 CAT58:CAT79 CKP58:CKP79 CUL58:CUL79 DEH58:DEH79 DOD58:DOD79 DXZ58:DXZ79 EHV58:EHV79 ERR58:ERR79 FBN58:FBN79 FLJ58:FLJ79 FVF58:FVF79 GFB58:GFB79 GOX58:GOX79 GYT58:GYT79 HIP58:HIP79 HSL58:HSL79 ICH58:ICH79 IMD58:IMD79 IVZ58:IVZ79 JFV58:JFV79 JPR58:JPR79 JZN58:JZN79 KJJ58:KJJ79 KTF58:KTF79 LDB58:LDB79 LMX58:LMX79 LWT58:LWT79 MGP58:MGP79 MQL58:MQL79 NAH58:NAH79 NKD58:NKD79 NTZ58:NTZ79 ODV58:ODV79 ONR58:ONR79 OXN58:OXN79 PHJ58:PHJ79 PRF58:PRF79 QBB58:QBB79 QKX58:QKX79 QUT58:QUT79 REP58:REP79 ROL58:ROL79 RYH58:RYH79 SID58:SID79 SRZ58:SRZ79 TBV58:TBV79 TLR58:TLR79 TVN58:TVN79 UFJ58:UFJ79 UPF58:UPF79 UZB58:UZB79 VIX58:VIX79 VST58:VST79 WCP58:WCP79 WML58:WML79 WWH58:WWH79 VST983027:VST983037 Y65523:Y65533 JV65523:JV65533 TR65523:TR65533 ADN65523:ADN65533 ANJ65523:ANJ65533 AXF65523:AXF65533 BHB65523:BHB65533 BQX65523:BQX65533 CAT65523:CAT65533 CKP65523:CKP65533 CUL65523:CUL65533 DEH65523:DEH65533 DOD65523:DOD65533 DXZ65523:DXZ65533 EHV65523:EHV65533 ERR65523:ERR65533 FBN65523:FBN65533 FLJ65523:FLJ65533 FVF65523:FVF65533 GFB65523:GFB65533 GOX65523:GOX65533 GYT65523:GYT65533 HIP65523:HIP65533 HSL65523:HSL65533 ICH65523:ICH65533 IMD65523:IMD65533 IVZ65523:IVZ65533 JFV65523:JFV65533 JPR65523:JPR65533 JZN65523:JZN65533 KJJ65523:KJJ65533 KTF65523:KTF65533 LDB65523:LDB65533 LMX65523:LMX65533 LWT65523:LWT65533 MGP65523:MGP65533 MQL65523:MQL65533 NAH65523:NAH65533 NKD65523:NKD65533 NTZ65523:NTZ65533 ODV65523:ODV65533 ONR65523:ONR65533 OXN65523:OXN65533 PHJ65523:PHJ65533 PRF65523:PRF65533 QBB65523:QBB65533 QKX65523:QKX65533 QUT65523:QUT65533 REP65523:REP65533 ROL65523:ROL65533 RYH65523:RYH65533 SID65523:SID65533 SRZ65523:SRZ65533 TBV65523:TBV65533 TLR65523:TLR65533 TVN65523:TVN65533 UFJ65523:UFJ65533 UPF65523:UPF65533 UZB65523:UZB65533 VIX65523:VIX65533 VST65523:VST65533 WCP65523:WCP65533 WML65523:WML65533 WWH65523:WWH65533 Y131059:Y131069 JV131059:JV131069 TR131059:TR131069 ADN131059:ADN131069 ANJ131059:ANJ131069 AXF131059:AXF131069 BHB131059:BHB131069 BQX131059:BQX131069 CAT131059:CAT131069 CKP131059:CKP131069 CUL131059:CUL131069 DEH131059:DEH131069 DOD131059:DOD131069 DXZ131059:DXZ131069 EHV131059:EHV131069 ERR131059:ERR131069 FBN131059:FBN131069 FLJ131059:FLJ131069 FVF131059:FVF131069 GFB131059:GFB131069 GOX131059:GOX131069 GYT131059:GYT131069 HIP131059:HIP131069 HSL131059:HSL131069 ICH131059:ICH131069 IMD131059:IMD131069 IVZ131059:IVZ131069 JFV131059:JFV131069 JPR131059:JPR131069 JZN131059:JZN131069 KJJ131059:KJJ131069 KTF131059:KTF131069 LDB131059:LDB131069 LMX131059:LMX131069 LWT131059:LWT131069 MGP131059:MGP131069 MQL131059:MQL131069 NAH131059:NAH131069 NKD131059:NKD131069 NTZ131059:NTZ131069 ODV131059:ODV131069 ONR131059:ONR131069 OXN131059:OXN131069 PHJ131059:PHJ131069 PRF131059:PRF131069 QBB131059:QBB131069 QKX131059:QKX131069 QUT131059:QUT131069 REP131059:REP131069 ROL131059:ROL131069 RYH131059:RYH131069 SID131059:SID131069 SRZ131059:SRZ131069 TBV131059:TBV131069 TLR131059:TLR131069 TVN131059:TVN131069 UFJ131059:UFJ131069 UPF131059:UPF131069 UZB131059:UZB131069 VIX131059:VIX131069 VST131059:VST131069 WCP131059:WCP131069 WML131059:WML131069 WWH131059:WWH131069 Y196595:Y196605 JV196595:JV196605 TR196595:TR196605 ADN196595:ADN196605 ANJ196595:ANJ196605 AXF196595:AXF196605 BHB196595:BHB196605 BQX196595:BQX196605 CAT196595:CAT196605 CKP196595:CKP196605 CUL196595:CUL196605 DEH196595:DEH196605 DOD196595:DOD196605 DXZ196595:DXZ196605 EHV196595:EHV196605 ERR196595:ERR196605 FBN196595:FBN196605 FLJ196595:FLJ196605 FVF196595:FVF196605 GFB196595:GFB196605 GOX196595:GOX196605 GYT196595:GYT196605 HIP196595:HIP196605 HSL196595:HSL196605 ICH196595:ICH196605 IMD196595:IMD196605 IVZ196595:IVZ196605 JFV196595:JFV196605 JPR196595:JPR196605 JZN196595:JZN196605 KJJ196595:KJJ196605 KTF196595:KTF196605 LDB196595:LDB196605 LMX196595:LMX196605 LWT196595:LWT196605 MGP196595:MGP196605 MQL196595:MQL196605 NAH196595:NAH196605 NKD196595:NKD196605 NTZ196595:NTZ196605 ODV196595:ODV196605 ONR196595:ONR196605 OXN196595:OXN196605 PHJ196595:PHJ196605 PRF196595:PRF196605 QBB196595:QBB196605 QKX196595:QKX196605 QUT196595:QUT196605 REP196595:REP196605 ROL196595:ROL196605 RYH196595:RYH196605 SID196595:SID196605 SRZ196595:SRZ196605 TBV196595:TBV196605 TLR196595:TLR196605 TVN196595:TVN196605 UFJ196595:UFJ196605 UPF196595:UPF196605 UZB196595:UZB196605 VIX196595:VIX196605 VST196595:VST196605 WCP196595:WCP196605 WML196595:WML196605 WWH196595:WWH196605 Y262131:Y262141 JV262131:JV262141 TR262131:TR262141 ADN262131:ADN262141 ANJ262131:ANJ262141 AXF262131:AXF262141 BHB262131:BHB262141 BQX262131:BQX262141 CAT262131:CAT262141 CKP262131:CKP262141 CUL262131:CUL262141 DEH262131:DEH262141 DOD262131:DOD262141 DXZ262131:DXZ262141 EHV262131:EHV262141 ERR262131:ERR262141 FBN262131:FBN262141 FLJ262131:FLJ262141 FVF262131:FVF262141 GFB262131:GFB262141 GOX262131:GOX262141 GYT262131:GYT262141 HIP262131:HIP262141 HSL262131:HSL262141 ICH262131:ICH262141 IMD262131:IMD262141 IVZ262131:IVZ262141 JFV262131:JFV262141 JPR262131:JPR262141 JZN262131:JZN262141 KJJ262131:KJJ262141 KTF262131:KTF262141 LDB262131:LDB262141 LMX262131:LMX262141 LWT262131:LWT262141 MGP262131:MGP262141 MQL262131:MQL262141 NAH262131:NAH262141 NKD262131:NKD262141 NTZ262131:NTZ262141 ODV262131:ODV262141 ONR262131:ONR262141 OXN262131:OXN262141 PHJ262131:PHJ262141 PRF262131:PRF262141 QBB262131:QBB262141 QKX262131:QKX262141 QUT262131:QUT262141 REP262131:REP262141 ROL262131:ROL262141 RYH262131:RYH262141 SID262131:SID262141 SRZ262131:SRZ262141 TBV262131:TBV262141 TLR262131:TLR262141 TVN262131:TVN262141 UFJ262131:UFJ262141 UPF262131:UPF262141 UZB262131:UZB262141 VIX262131:VIX262141 VST262131:VST262141 WCP262131:WCP262141 WML262131:WML262141 WWH262131:WWH262141 Y327667:Y327677 JV327667:JV327677 TR327667:TR327677 ADN327667:ADN327677 ANJ327667:ANJ327677 AXF327667:AXF327677 BHB327667:BHB327677 BQX327667:BQX327677 CAT327667:CAT327677 CKP327667:CKP327677 CUL327667:CUL327677 DEH327667:DEH327677 DOD327667:DOD327677 DXZ327667:DXZ327677 EHV327667:EHV327677 ERR327667:ERR327677 FBN327667:FBN327677 FLJ327667:FLJ327677 FVF327667:FVF327677 GFB327667:GFB327677 GOX327667:GOX327677 GYT327667:GYT327677 HIP327667:HIP327677 HSL327667:HSL327677 ICH327667:ICH327677 IMD327667:IMD327677 IVZ327667:IVZ327677 JFV327667:JFV327677 JPR327667:JPR327677 JZN327667:JZN327677 KJJ327667:KJJ327677 KTF327667:KTF327677 LDB327667:LDB327677 LMX327667:LMX327677 LWT327667:LWT327677 MGP327667:MGP327677 MQL327667:MQL327677 NAH327667:NAH327677 NKD327667:NKD327677 NTZ327667:NTZ327677 ODV327667:ODV327677 ONR327667:ONR327677 OXN327667:OXN327677 PHJ327667:PHJ327677 PRF327667:PRF327677 QBB327667:QBB327677 QKX327667:QKX327677 QUT327667:QUT327677 REP327667:REP327677 ROL327667:ROL327677 RYH327667:RYH327677 SID327667:SID327677 SRZ327667:SRZ327677 TBV327667:TBV327677 TLR327667:TLR327677 TVN327667:TVN327677 UFJ327667:UFJ327677 UPF327667:UPF327677 UZB327667:UZB327677 VIX327667:VIX327677 VST327667:VST327677 WCP327667:WCP327677 WML327667:WML327677 WWH327667:WWH327677 Y393203:Y393213 JV393203:JV393213 TR393203:TR393213 ADN393203:ADN393213 ANJ393203:ANJ393213 AXF393203:AXF393213 BHB393203:BHB393213 BQX393203:BQX393213 CAT393203:CAT393213 CKP393203:CKP393213 CUL393203:CUL393213 DEH393203:DEH393213 DOD393203:DOD393213 DXZ393203:DXZ393213 EHV393203:EHV393213 ERR393203:ERR393213 FBN393203:FBN393213 FLJ393203:FLJ393213 FVF393203:FVF393213 GFB393203:GFB393213 GOX393203:GOX393213 GYT393203:GYT393213 HIP393203:HIP393213 HSL393203:HSL393213 ICH393203:ICH393213 IMD393203:IMD393213 IVZ393203:IVZ393213 JFV393203:JFV393213 JPR393203:JPR393213 JZN393203:JZN393213 KJJ393203:KJJ393213 KTF393203:KTF393213 LDB393203:LDB393213 LMX393203:LMX393213 LWT393203:LWT393213 MGP393203:MGP393213 MQL393203:MQL393213 NAH393203:NAH393213 NKD393203:NKD393213 NTZ393203:NTZ393213 ODV393203:ODV393213 ONR393203:ONR393213 OXN393203:OXN393213 PHJ393203:PHJ393213 PRF393203:PRF393213 QBB393203:QBB393213 QKX393203:QKX393213 QUT393203:QUT393213 REP393203:REP393213 ROL393203:ROL393213 RYH393203:RYH393213 SID393203:SID393213 SRZ393203:SRZ393213 TBV393203:TBV393213 TLR393203:TLR393213 TVN393203:TVN393213 UFJ393203:UFJ393213 UPF393203:UPF393213 UZB393203:UZB393213 VIX393203:VIX393213 VST393203:VST393213 WCP393203:WCP393213 WML393203:WML393213 WWH393203:WWH393213 Y458739:Y458749 JV458739:JV458749 TR458739:TR458749 ADN458739:ADN458749 ANJ458739:ANJ458749 AXF458739:AXF458749 BHB458739:BHB458749 BQX458739:BQX458749 CAT458739:CAT458749 CKP458739:CKP458749 CUL458739:CUL458749 DEH458739:DEH458749 DOD458739:DOD458749 DXZ458739:DXZ458749 EHV458739:EHV458749 ERR458739:ERR458749 FBN458739:FBN458749 FLJ458739:FLJ458749 FVF458739:FVF458749 GFB458739:GFB458749 GOX458739:GOX458749 GYT458739:GYT458749 HIP458739:HIP458749 HSL458739:HSL458749 ICH458739:ICH458749 IMD458739:IMD458749 IVZ458739:IVZ458749 JFV458739:JFV458749 JPR458739:JPR458749 JZN458739:JZN458749 KJJ458739:KJJ458749 KTF458739:KTF458749 LDB458739:LDB458749 LMX458739:LMX458749 LWT458739:LWT458749 MGP458739:MGP458749 MQL458739:MQL458749 NAH458739:NAH458749 NKD458739:NKD458749 NTZ458739:NTZ458749 ODV458739:ODV458749 ONR458739:ONR458749 OXN458739:OXN458749 PHJ458739:PHJ458749 PRF458739:PRF458749 QBB458739:QBB458749 QKX458739:QKX458749 QUT458739:QUT458749 REP458739:REP458749 ROL458739:ROL458749 RYH458739:RYH458749 SID458739:SID458749 SRZ458739:SRZ458749 TBV458739:TBV458749 TLR458739:TLR458749 TVN458739:TVN458749 UFJ458739:UFJ458749 UPF458739:UPF458749 UZB458739:UZB458749 VIX458739:VIX458749 VST458739:VST458749 WCP458739:WCP458749 WML458739:WML458749 WWH458739:WWH458749 Y524275:Y524285 JV524275:JV524285 TR524275:TR524285 ADN524275:ADN524285 ANJ524275:ANJ524285 AXF524275:AXF524285 BHB524275:BHB524285 BQX524275:BQX524285 CAT524275:CAT524285 CKP524275:CKP524285 CUL524275:CUL524285 DEH524275:DEH524285 DOD524275:DOD524285 DXZ524275:DXZ524285 EHV524275:EHV524285 ERR524275:ERR524285 FBN524275:FBN524285 FLJ524275:FLJ524285 FVF524275:FVF524285 GFB524275:GFB524285 GOX524275:GOX524285 GYT524275:GYT524285 HIP524275:HIP524285 HSL524275:HSL524285 ICH524275:ICH524285 IMD524275:IMD524285 IVZ524275:IVZ524285 JFV524275:JFV524285 JPR524275:JPR524285 JZN524275:JZN524285 KJJ524275:KJJ524285 KTF524275:KTF524285 LDB524275:LDB524285 LMX524275:LMX524285 LWT524275:LWT524285 MGP524275:MGP524285 MQL524275:MQL524285 NAH524275:NAH524285 NKD524275:NKD524285 NTZ524275:NTZ524285 ODV524275:ODV524285 ONR524275:ONR524285 OXN524275:OXN524285 PHJ524275:PHJ524285 PRF524275:PRF524285 QBB524275:QBB524285 QKX524275:QKX524285 QUT524275:QUT524285 REP524275:REP524285 ROL524275:ROL524285 RYH524275:RYH524285 SID524275:SID524285 SRZ524275:SRZ524285 TBV524275:TBV524285 TLR524275:TLR524285 TVN524275:TVN524285 UFJ524275:UFJ524285 UPF524275:UPF524285 UZB524275:UZB524285 VIX524275:VIX524285 VST524275:VST524285 WCP524275:WCP524285 WML524275:WML524285 WWH524275:WWH524285 Y589811:Y589821 JV589811:JV589821 TR589811:TR589821 ADN589811:ADN589821 ANJ589811:ANJ589821 AXF589811:AXF589821 BHB589811:BHB589821 BQX589811:BQX589821 CAT589811:CAT589821 CKP589811:CKP589821 CUL589811:CUL589821 DEH589811:DEH589821 DOD589811:DOD589821 DXZ589811:DXZ589821 EHV589811:EHV589821 ERR589811:ERR589821 FBN589811:FBN589821 FLJ589811:FLJ589821 FVF589811:FVF589821 GFB589811:GFB589821 GOX589811:GOX589821 GYT589811:GYT589821 HIP589811:HIP589821 HSL589811:HSL589821 ICH589811:ICH589821 IMD589811:IMD589821 IVZ589811:IVZ589821 JFV589811:JFV589821 JPR589811:JPR589821 JZN589811:JZN589821 KJJ589811:KJJ589821 KTF589811:KTF589821 LDB589811:LDB589821 LMX589811:LMX589821 LWT589811:LWT589821 MGP589811:MGP589821 MQL589811:MQL589821 NAH589811:NAH589821 NKD589811:NKD589821 NTZ589811:NTZ589821 ODV589811:ODV589821 ONR589811:ONR589821 OXN589811:OXN589821 PHJ589811:PHJ589821 PRF589811:PRF589821 QBB589811:QBB589821 QKX589811:QKX589821 QUT589811:QUT589821 REP589811:REP589821 ROL589811:ROL589821 RYH589811:RYH589821 SID589811:SID589821 SRZ589811:SRZ589821 TBV589811:TBV589821 TLR589811:TLR589821 TVN589811:TVN589821 UFJ589811:UFJ589821 UPF589811:UPF589821 UZB589811:UZB589821 VIX589811:VIX589821 VST589811:VST589821 WCP589811:WCP589821 WML589811:WML589821 WWH589811:WWH589821 Y655347:Y655357 JV655347:JV655357 TR655347:TR655357 ADN655347:ADN655357 ANJ655347:ANJ655357 AXF655347:AXF655357 BHB655347:BHB655357 BQX655347:BQX655357 CAT655347:CAT655357 CKP655347:CKP655357 CUL655347:CUL655357 DEH655347:DEH655357 DOD655347:DOD655357 DXZ655347:DXZ655357 EHV655347:EHV655357 ERR655347:ERR655357 FBN655347:FBN655357 FLJ655347:FLJ655357 FVF655347:FVF655357 GFB655347:GFB655357 GOX655347:GOX655357 GYT655347:GYT655357 HIP655347:HIP655357 HSL655347:HSL655357 ICH655347:ICH655357 IMD655347:IMD655357 IVZ655347:IVZ655357 JFV655347:JFV655357 JPR655347:JPR655357 JZN655347:JZN655357 KJJ655347:KJJ655357 KTF655347:KTF655357 LDB655347:LDB655357 LMX655347:LMX655357 LWT655347:LWT655357 MGP655347:MGP655357 MQL655347:MQL655357 NAH655347:NAH655357 NKD655347:NKD655357 NTZ655347:NTZ655357 ODV655347:ODV655357 ONR655347:ONR655357 OXN655347:OXN655357 PHJ655347:PHJ655357 PRF655347:PRF655357 QBB655347:QBB655357 QKX655347:QKX655357 QUT655347:QUT655357 REP655347:REP655357 ROL655347:ROL655357 RYH655347:RYH655357 SID655347:SID655357 SRZ655347:SRZ655357 TBV655347:TBV655357 TLR655347:TLR655357 TVN655347:TVN655357 UFJ655347:UFJ655357 UPF655347:UPF655357 UZB655347:UZB655357 VIX655347:VIX655357 VST655347:VST655357 WCP655347:WCP655357 WML655347:WML655357 WWH655347:WWH655357 Y720883:Y720893 JV720883:JV720893 TR720883:TR720893 ADN720883:ADN720893 ANJ720883:ANJ720893 AXF720883:AXF720893 BHB720883:BHB720893 BQX720883:BQX720893 CAT720883:CAT720893 CKP720883:CKP720893 CUL720883:CUL720893 DEH720883:DEH720893 DOD720883:DOD720893 DXZ720883:DXZ720893 EHV720883:EHV720893 ERR720883:ERR720893 FBN720883:FBN720893 FLJ720883:FLJ720893 FVF720883:FVF720893 GFB720883:GFB720893 GOX720883:GOX720893 GYT720883:GYT720893 HIP720883:HIP720893 HSL720883:HSL720893 ICH720883:ICH720893 IMD720883:IMD720893 IVZ720883:IVZ720893 JFV720883:JFV720893 JPR720883:JPR720893 JZN720883:JZN720893 KJJ720883:KJJ720893 KTF720883:KTF720893 LDB720883:LDB720893 LMX720883:LMX720893 LWT720883:LWT720893 MGP720883:MGP720893 MQL720883:MQL720893 NAH720883:NAH720893 NKD720883:NKD720893 NTZ720883:NTZ720893 ODV720883:ODV720893 ONR720883:ONR720893 OXN720883:OXN720893 PHJ720883:PHJ720893 PRF720883:PRF720893 QBB720883:QBB720893 QKX720883:QKX720893 QUT720883:QUT720893 REP720883:REP720893 ROL720883:ROL720893 RYH720883:RYH720893 SID720883:SID720893 SRZ720883:SRZ720893 TBV720883:TBV720893 TLR720883:TLR720893 TVN720883:TVN720893 UFJ720883:UFJ720893 UPF720883:UPF720893 UZB720883:UZB720893 VIX720883:VIX720893 VST720883:VST720893 WCP720883:WCP720893 WML720883:WML720893 WWH720883:WWH720893 Y786419:Y786429 JV786419:JV786429 TR786419:TR786429 ADN786419:ADN786429 ANJ786419:ANJ786429 AXF786419:AXF786429 BHB786419:BHB786429 BQX786419:BQX786429 CAT786419:CAT786429 CKP786419:CKP786429 CUL786419:CUL786429 DEH786419:DEH786429 DOD786419:DOD786429 DXZ786419:DXZ786429 EHV786419:EHV786429 ERR786419:ERR786429 FBN786419:FBN786429 FLJ786419:FLJ786429 FVF786419:FVF786429 GFB786419:GFB786429 GOX786419:GOX786429 GYT786419:GYT786429 HIP786419:HIP786429 HSL786419:HSL786429 ICH786419:ICH786429 IMD786419:IMD786429 IVZ786419:IVZ786429 JFV786419:JFV786429 JPR786419:JPR786429 JZN786419:JZN786429 KJJ786419:KJJ786429 KTF786419:KTF786429 LDB786419:LDB786429 LMX786419:LMX786429 LWT786419:LWT786429 MGP786419:MGP786429 MQL786419:MQL786429 NAH786419:NAH786429 NKD786419:NKD786429 NTZ786419:NTZ786429 ODV786419:ODV786429 ONR786419:ONR786429 OXN786419:OXN786429 PHJ786419:PHJ786429 PRF786419:PRF786429 QBB786419:QBB786429 QKX786419:QKX786429 QUT786419:QUT786429 REP786419:REP786429 ROL786419:ROL786429 RYH786419:RYH786429 SID786419:SID786429 SRZ786419:SRZ786429 TBV786419:TBV786429 TLR786419:TLR786429 TVN786419:TVN786429 UFJ786419:UFJ786429 UPF786419:UPF786429 UZB786419:UZB786429 VIX786419:VIX786429 VST786419:VST786429 WCP786419:WCP786429 WML786419:WML786429 WWH786419:WWH786429 Y851955:Y851965 JV851955:JV851965 TR851955:TR851965 ADN851955:ADN851965 ANJ851955:ANJ851965 AXF851955:AXF851965 BHB851955:BHB851965 BQX851955:BQX851965 CAT851955:CAT851965 CKP851955:CKP851965 CUL851955:CUL851965 DEH851955:DEH851965 DOD851955:DOD851965 DXZ851955:DXZ851965 EHV851955:EHV851965 ERR851955:ERR851965 FBN851955:FBN851965 FLJ851955:FLJ851965 FVF851955:FVF851965 GFB851955:GFB851965 GOX851955:GOX851965 GYT851955:GYT851965 HIP851955:HIP851965 HSL851955:HSL851965 ICH851955:ICH851965 IMD851955:IMD851965 IVZ851955:IVZ851965 JFV851955:JFV851965 JPR851955:JPR851965 JZN851955:JZN851965 KJJ851955:KJJ851965 KTF851955:KTF851965 LDB851955:LDB851965 LMX851955:LMX851965 LWT851955:LWT851965 MGP851955:MGP851965 MQL851955:MQL851965 NAH851955:NAH851965 NKD851955:NKD851965 NTZ851955:NTZ851965 ODV851955:ODV851965 ONR851955:ONR851965 OXN851955:OXN851965 PHJ851955:PHJ851965 PRF851955:PRF851965 QBB851955:QBB851965 QKX851955:QKX851965 QUT851955:QUT851965 REP851955:REP851965 ROL851955:ROL851965 RYH851955:RYH851965 SID851955:SID851965 SRZ851955:SRZ851965 TBV851955:TBV851965 TLR851955:TLR851965 TVN851955:TVN851965 UFJ851955:UFJ851965 UPF851955:UPF851965 UZB851955:UZB851965 VIX851955:VIX851965 VST851955:VST851965 WCP851955:WCP851965 WML851955:WML851965 WWH851955:WWH851965 Y917491:Y917501 JV917491:JV917501 TR917491:TR917501 ADN917491:ADN917501 ANJ917491:ANJ917501 AXF917491:AXF917501 BHB917491:BHB917501 BQX917491:BQX917501 CAT917491:CAT917501 CKP917491:CKP917501 CUL917491:CUL917501 DEH917491:DEH917501 DOD917491:DOD917501 DXZ917491:DXZ917501 EHV917491:EHV917501 ERR917491:ERR917501 FBN917491:FBN917501 FLJ917491:FLJ917501 FVF917491:FVF917501 GFB917491:GFB917501 GOX917491:GOX917501 GYT917491:GYT917501 HIP917491:HIP917501 HSL917491:HSL917501 ICH917491:ICH917501 IMD917491:IMD917501 IVZ917491:IVZ917501 JFV917491:JFV917501 JPR917491:JPR917501 JZN917491:JZN917501 KJJ917491:KJJ917501 KTF917491:KTF917501 LDB917491:LDB917501 LMX917491:LMX917501 LWT917491:LWT917501 MGP917491:MGP917501 MQL917491:MQL917501 NAH917491:NAH917501 NKD917491:NKD917501 NTZ917491:NTZ917501 ODV917491:ODV917501 ONR917491:ONR917501 OXN917491:OXN917501 PHJ917491:PHJ917501 PRF917491:PRF917501 QBB917491:QBB917501 QKX917491:QKX917501 QUT917491:QUT917501 REP917491:REP917501 ROL917491:ROL917501 RYH917491:RYH917501 SID917491:SID917501 SRZ917491:SRZ917501 TBV917491:TBV917501 TLR917491:TLR917501 TVN917491:TVN917501 UFJ917491:UFJ917501 UPF917491:UPF917501 UZB917491:UZB917501 VIX917491:VIX917501 VST917491:VST917501 WCP917491:WCP917501 WML917491:WML917501 WWH917491:WWH917501 Y983027:Y983037 JV983027:JV983037 TR983027:TR983037 ADN983027:ADN983037 ANJ983027:ANJ983037 AXF983027:AXF983037 BHB983027:BHB983037 BQX983027:BQX983037 CAT983027:CAT983037 CKP983027:CKP983037 CUL983027:CUL983037 DEH983027:DEH983037 DOD983027:DOD983037 DXZ983027:DXZ983037 EHV983027:EHV983037 ERR983027:ERR983037 FBN983027:FBN983037 FLJ983027:FLJ983037 FVF983027:FVF983037 GFB983027:GFB983037 GOX983027:GOX983037 GYT983027:GYT983037 HIP983027:HIP983037 HSL983027:HSL983037 ICH983027:ICH983037 IMD983027:IMD983037 IVZ983027:IVZ983037 JFV983027:JFV983037 JPR983027:JPR983037 JZN983027:JZN983037 KJJ983027:KJJ983037 KTF983027:KTF983037 LDB983027:LDB983037 LMX983027:LMX983037 LWT983027:LWT983037 MGP983027:MGP983037 MQL983027:MQL983037 NAH983027:NAH983037 NKD983027:NKD983037 NTZ983027:NTZ983037 ODV983027:ODV983037 ONR983027:ONR983037 OXN983027:OXN983037 PHJ983027:PHJ983037 PRF983027:PRF983037 QBB983027:QBB983037 QKX983027:QKX983037 QUT983027:QUT983037 REP983027:REP983037 ROL983027:ROL983037 RYH983027:RYH983037 SID983027:SID983037 SRZ983027:SRZ983037 TBV983027:TBV983037 TLR983027:TLR983037 TVN983027:TVN983037 UFJ983027:UFJ983037 UPF983027:UPF983037 UZB983027:UZB983037 VIX983027:VIX983037 JC59:JC79" xr:uid="{00000000-0002-0000-0000-000005000000}">
      <formula1>25</formula1>
      <formula2>50</formula2>
    </dataValidation>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B65536:C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B131072:C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B196608:C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B262144:C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B327680:C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B393216:C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B458752:C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B524288:C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B589824:C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B655360:C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B720896:C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B786432:C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B851968:C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B917504:C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B983040:C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xr:uid="{00000000-0002-0000-0000-000006000000}"/>
    <dataValidation allowBlank="1" showErrorMessage="1" promptTitle="Spojený (propojený):" prompt="Uveďte všechny podnikatele, kteří mají „vazbu“ na žadatele vyšší než 50% a dále všechny podnikatele, kteří jsou s těmito podnikateli spojeni („vazba“ vyšší než 50%), a to buď bezprostředně, nebo jako součást řetězce spojených podnikatelů." sqref="B20 F35:F46 F20 B26:B53 B73 B25:E25 F26:F33" xr:uid="{00000000-0002-0000-0000-000007000000}"/>
    <dataValidation allowBlank="1" showErrorMessage="1" promptTitle="Uzavřené účetní období" prompt="Vložte hodnoty za jednotlivé spojené podnikatele, a to vždy za jejich poslední uzavřené účetní období. Období se nemusí za jednotlivé propojené podnikatele shodovat)." sqref="AD25 K25 U25" xr:uid="{00000000-0002-0000-0000-000008000000}"/>
    <dataValidation type="list" allowBlank="1" showInputMessage="1" showErrorMessage="1" sqref="I14" xr:uid="{00000000-0002-0000-0000-000009000000}">
      <formula1>ANONE</formula1>
    </dataValidation>
    <dataValidation allowBlank="1" showErrorMessage="1" promptTitle="Partnerský podnik" prompt="Uveďte všechny podnikatele, kteří mají „vazbu“ na žadatele vyšší nebo rovnu 25% a menší nebo rovnu 50%. Dále pak všechny podnikatele, kteří jsou spojeni s partnerem („vazba“ vyšší než 50% na tohoto podnikatele)." sqref="B58:F58" xr:uid="{00000000-0002-0000-0000-00000A000000}"/>
    <dataValidation type="whole" allowBlank="1" showErrorMessage="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N58:N72 N74:N79 X58:X72 X74:X79 AG58:AG72 AG74:AG79" xr:uid="{00000000-0002-0000-0000-00000B000000}">
      <formula1>25</formula1>
      <formula2>50</formula2>
    </dataValidation>
    <dataValidation allowBlank="1" showErrorMessage="1" sqref="B59:E72" xr:uid="{00000000-0002-0000-0000-00000C000000}"/>
    <dataValidation type="whole" allowBlank="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AD74:AF79 AD58:AF72 U74:W79 U58:W72" xr:uid="{00000000-0002-0000-0000-00000D000000}">
      <formula1>25</formula1>
      <formula2>50</formula2>
    </dataValidation>
    <dataValidation allowBlank="1" showInputMessage="1" sqref="K58:M72 K74:M79" xr:uid="{00000000-0002-0000-0000-00000E000000}"/>
    <dataValidation type="list" operator="equal" allowBlank="1" showInputMessage="1" showErrorMessage="1" sqref="I12:L12" xr:uid="{00000000-0002-0000-0000-00000F000000}">
      <formula1>ciselnik</formula1>
    </dataValidation>
  </dataValidations>
  <pageMargins left="0.23622047244094491" right="0.19685039370078741" top="0.23622047244094491" bottom="0.23622047244094491" header="0.11811023622047245" footer="0.11811023622047245"/>
  <pageSetup paperSize="9" scale="63" orientation="landscape" r:id="rId1"/>
  <rowBreaks count="1" manualBreakCount="1">
    <brk id="91" max="16383" man="1"/>
  </rowBreaks>
  <ignoredErrors>
    <ignoredError sqref="T25:T34 T48:T49 AC48:AC51 AC53 T58:T72 AC58:AC72 T74:T79 AC74:AC79 T50:T53 T35:T46 AC25 AC26:AC46" evalError="1"/>
    <ignoredError sqref="AC52" evalError="1"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26" id="{A7C842A3-2BE3-42E0-B18C-B5FD9C570F80}">
            <xm:f>$I$12='Výpočty MSP'!$A$46</xm:f>
            <x14:dxf>
              <fill>
                <patternFill>
                  <bgColor theme="1"/>
                </patternFill>
              </fill>
            </x14:dxf>
          </x14:cfRule>
          <xm:sqref>I14:L14 T20:W20 AC20:AF20</xm:sqref>
        </x14:conditionalFormatting>
        <x14:conditionalFormatting xmlns:xm="http://schemas.microsoft.com/office/excel/2006/main">
          <x14:cfRule type="expression" priority="16" id="{FC78AD4A-AC5F-409A-9C0F-035FECA1EA8A}">
            <xm:f>J25:J46='Výpočty MSP'!$A$61</xm:f>
            <x14:dxf>
              <fill>
                <patternFill>
                  <bgColor rgb="FFFFC000"/>
                </patternFill>
              </fill>
            </x14:dxf>
          </x14:cfRule>
          <xm:sqref>K25:K46</xm:sqref>
        </x14:conditionalFormatting>
        <x14:conditionalFormatting xmlns:xm="http://schemas.microsoft.com/office/excel/2006/main">
          <x14:cfRule type="expression" priority="13" id="{4B955C8B-3513-4C7F-975C-9AB9D99536A2}">
            <xm:f>J48:J53='Výpočty MSP'!$A$61</xm:f>
            <x14:dxf>
              <fill>
                <patternFill>
                  <bgColor rgb="FFFFC000"/>
                </patternFill>
              </fill>
            </x14:dxf>
          </x14:cfRule>
          <xm:sqref>K48:K53</xm:sqref>
        </x14:conditionalFormatting>
        <x14:conditionalFormatting xmlns:xm="http://schemas.microsoft.com/office/excel/2006/main">
          <x14:cfRule type="expression" priority="10" id="{AD4AAD5D-A349-44EF-A161-6FF0F4325ABE}">
            <xm:f>J58:J72='Výpočty MSP'!$A$61</xm:f>
            <x14:dxf>
              <fill>
                <patternFill>
                  <bgColor rgb="FFFFC000"/>
                </patternFill>
              </fill>
            </x14:dxf>
          </x14:cfRule>
          <xm:sqref>K58:K72</xm:sqref>
        </x14:conditionalFormatting>
        <x14:conditionalFormatting xmlns:xm="http://schemas.microsoft.com/office/excel/2006/main">
          <x14:cfRule type="expression" priority="6" id="{37C0F837-8CD7-4CAD-8F48-12F404593D16}">
            <xm:f>J74:J79='Výpočty MSP'!$A$61</xm:f>
            <x14:dxf>
              <fill>
                <patternFill>
                  <bgColor rgb="FFFFC000"/>
                </patternFill>
              </fill>
            </x14:dxf>
          </x14:cfRule>
          <xm:sqref>K74:K79</xm:sqref>
        </x14:conditionalFormatting>
        <x14:conditionalFormatting xmlns:xm="http://schemas.microsoft.com/office/excel/2006/main">
          <x14:cfRule type="expression" priority="125" id="{EE2CA0E8-02A0-4B98-9942-28CC4C38680B}">
            <xm:f>'Výpočty MSP'!$A$46</xm:f>
            <x14:dxf/>
          </x14:cfRule>
          <x14:cfRule type="expression" priority="124" id="{F0D07001-F42F-48A9-A535-B38B38AB57E1}">
            <xm:f>$I$12='Výpočty MSP'!$A$46</xm:f>
            <x14:dxf>
              <fill>
                <patternFill>
                  <bgColor rgb="FFFFC000"/>
                </patternFill>
              </fill>
            </x14:dxf>
          </x14:cfRule>
          <xm:sqref>K20:M20</xm:sqref>
        </x14:conditionalFormatting>
        <x14:conditionalFormatting xmlns:xm="http://schemas.microsoft.com/office/excel/2006/main">
          <x14:cfRule type="expression" priority="15" id="{51289532-28B4-4ED1-A14A-D85A35CC056F}">
            <xm:f>J25:J46='Výpočty MSP'!$A$61</xm:f>
            <x14:dxf>
              <fill>
                <patternFill>
                  <bgColor rgb="FFFFC000"/>
                </patternFill>
              </fill>
            </x14:dxf>
          </x14:cfRule>
          <xm:sqref>L25:L46</xm:sqref>
        </x14:conditionalFormatting>
        <x14:conditionalFormatting xmlns:xm="http://schemas.microsoft.com/office/excel/2006/main">
          <x14:cfRule type="expression" priority="12" id="{D4545D81-8C9B-43C9-A282-D52F03AECF6A}">
            <xm:f>J48:J53='Výpočty MSP'!$A$61</xm:f>
            <x14:dxf>
              <fill>
                <patternFill>
                  <bgColor rgb="FFFFC000"/>
                </patternFill>
              </fill>
            </x14:dxf>
          </x14:cfRule>
          <xm:sqref>L48:L53</xm:sqref>
        </x14:conditionalFormatting>
        <x14:conditionalFormatting xmlns:xm="http://schemas.microsoft.com/office/excel/2006/main">
          <x14:cfRule type="expression" priority="9" id="{98615FA2-C64B-4B47-B639-A00DCB80008C}">
            <xm:f>J58:J72='Výpočty MSP'!$A$61</xm:f>
            <x14:dxf>
              <fill>
                <patternFill>
                  <bgColor rgb="FFFFC000"/>
                </patternFill>
              </fill>
            </x14:dxf>
          </x14:cfRule>
          <xm:sqref>L58:L72</xm:sqref>
        </x14:conditionalFormatting>
        <x14:conditionalFormatting xmlns:xm="http://schemas.microsoft.com/office/excel/2006/main">
          <x14:cfRule type="expression" priority="5" id="{E727E575-DF40-4126-9DC7-1247046F7ED8}">
            <xm:f>J74:J79='Výpočty MSP'!$A$61</xm:f>
            <x14:dxf>
              <fill>
                <patternFill>
                  <bgColor rgb="FFFFC000"/>
                </patternFill>
              </fill>
            </x14:dxf>
          </x14:cfRule>
          <xm:sqref>L74:L79</xm:sqref>
        </x14:conditionalFormatting>
        <x14:conditionalFormatting xmlns:xm="http://schemas.microsoft.com/office/excel/2006/main">
          <x14:cfRule type="expression" priority="14" id="{246A94CF-76D1-4407-A970-585018A399CF}">
            <xm:f>J25:J46='Výpočty MSP'!$A$61</xm:f>
            <x14:dxf>
              <fill>
                <patternFill>
                  <bgColor rgb="FFFFC000"/>
                </patternFill>
              </fill>
            </x14:dxf>
          </x14:cfRule>
          <xm:sqref>M25:M46</xm:sqref>
        </x14:conditionalFormatting>
        <x14:conditionalFormatting xmlns:xm="http://schemas.microsoft.com/office/excel/2006/main">
          <x14:cfRule type="expression" priority="11" id="{7DA91C46-DA28-4128-8F01-24DF3BD2117D}">
            <xm:f>J48:J53='Výpočty MSP'!$A$61</xm:f>
            <x14:dxf>
              <fill>
                <patternFill>
                  <bgColor rgb="FFFFC000"/>
                </patternFill>
              </fill>
            </x14:dxf>
          </x14:cfRule>
          <xm:sqref>M48:M53</xm:sqref>
        </x14:conditionalFormatting>
        <x14:conditionalFormatting xmlns:xm="http://schemas.microsoft.com/office/excel/2006/main">
          <x14:cfRule type="expression" priority="8" id="{478A4830-73F7-40DC-B09E-4943061A1F55}">
            <xm:f>J58:J72='Výpočty MSP'!$A$61</xm:f>
            <x14:dxf>
              <fill>
                <patternFill>
                  <bgColor rgb="FFFFC000"/>
                </patternFill>
              </fill>
            </x14:dxf>
          </x14:cfRule>
          <xm:sqref>M58:M72</xm:sqref>
        </x14:conditionalFormatting>
        <x14:conditionalFormatting xmlns:xm="http://schemas.microsoft.com/office/excel/2006/main">
          <x14:cfRule type="expression" priority="4" id="{917E3897-0F29-4C1C-BEE6-F6CEE0AA63FC}">
            <xm:f>J74:J79='Výpočty MSP'!$A$61</xm:f>
            <x14:dxf>
              <fill>
                <patternFill>
                  <bgColor rgb="FFFFC000"/>
                </patternFill>
              </fill>
            </x14:dxf>
          </x14:cfRule>
          <xm:sqref>M74:M79</xm:sqref>
        </x14:conditionalFormatting>
        <x14:conditionalFormatting xmlns:xm="http://schemas.microsoft.com/office/excel/2006/main">
          <x14:cfRule type="expression" priority="7" id="{AA8DBFA3-96EF-408B-8883-4BBF5015F547}">
            <xm:f>J58:J72='Výpočty MSP'!$A$61</xm:f>
            <x14:dxf>
              <fill>
                <patternFill>
                  <bgColor rgb="FFFFC000"/>
                </patternFill>
              </fill>
            </x14:dxf>
          </x14:cfRule>
          <xm:sqref>N58:N72</xm:sqref>
        </x14:conditionalFormatting>
        <x14:conditionalFormatting xmlns:xm="http://schemas.microsoft.com/office/excel/2006/main">
          <x14:cfRule type="expression" priority="3" id="{4F351D30-FA04-4626-97A0-FFCA6C2D9EEC}">
            <xm:f>J74:J79='Výpočty MSP'!$A$61</xm:f>
            <x14:dxf>
              <fill>
                <patternFill>
                  <bgColor rgb="FFFFC000"/>
                </patternFill>
              </fill>
            </x14:dxf>
          </x14:cfRule>
          <xm:sqref>N74:N79</xm:sqref>
        </x14:conditionalFormatting>
        <x14:conditionalFormatting xmlns:xm="http://schemas.microsoft.com/office/excel/2006/main">
          <x14:cfRule type="expression" priority="54" id="{88A28837-9905-4456-AD0A-EFC9D40A904A}">
            <xm:f>J25:J46='Výpočty MSP'!$A$61</xm:f>
            <x14:dxf>
              <fill>
                <patternFill>
                  <bgColor theme="1"/>
                </patternFill>
              </fill>
            </x14:dxf>
          </x14:cfRule>
          <xm:sqref>T25:T46</xm:sqref>
        </x14:conditionalFormatting>
        <x14:conditionalFormatting xmlns:xm="http://schemas.microsoft.com/office/excel/2006/main">
          <x14:cfRule type="expression" priority="41" id="{549D7FBF-9B5D-47E3-9F1C-8A5596EEBE65}">
            <xm:f>J48:J53='Výpočty MSP'!$A$61</xm:f>
            <x14:dxf>
              <fill>
                <patternFill>
                  <bgColor theme="1"/>
                </patternFill>
              </fill>
            </x14:dxf>
          </x14:cfRule>
          <xm:sqref>T48:T53</xm:sqref>
        </x14:conditionalFormatting>
        <x14:conditionalFormatting xmlns:xm="http://schemas.microsoft.com/office/excel/2006/main">
          <x14:cfRule type="expression" priority="36" id="{BBD38CE2-A208-46D3-BA23-E1ECDFEC14A0}">
            <xm:f>J58:J72='Výpočty MSP'!$A$61</xm:f>
            <x14:dxf>
              <fill>
                <patternFill>
                  <bgColor theme="1"/>
                </patternFill>
              </fill>
            </x14:dxf>
          </x14:cfRule>
          <xm:sqref>T58:T72</xm:sqref>
        </x14:conditionalFormatting>
        <x14:conditionalFormatting xmlns:xm="http://schemas.microsoft.com/office/excel/2006/main">
          <x14:cfRule type="expression" priority="34" id="{27E1064F-26BF-47FA-BE64-53F0B9AF94B6}">
            <xm:f>J74:J79='Výpočty MSP'!$A$61</xm:f>
            <x14:dxf>
              <fill>
                <patternFill>
                  <bgColor theme="1"/>
                </patternFill>
              </fill>
            </x14:dxf>
          </x14:cfRule>
          <xm:sqref>T74:T79</xm:sqref>
        </x14:conditionalFormatting>
        <x14:conditionalFormatting xmlns:xm="http://schemas.microsoft.com/office/excel/2006/main">
          <x14:cfRule type="expression" priority="51" id="{7B21BB4B-C45E-424E-B8FD-57A65C06D86F}">
            <xm:f>J25:J46='Výpočty MSP'!$A$61</xm:f>
            <x14:dxf>
              <font>
                <color theme="0"/>
              </font>
              <fill>
                <patternFill>
                  <bgColor theme="1"/>
                </patternFill>
              </fill>
            </x14:dxf>
          </x14:cfRule>
          <xm:sqref>U25:U46</xm:sqref>
        </x14:conditionalFormatting>
        <x14:conditionalFormatting xmlns:xm="http://schemas.microsoft.com/office/excel/2006/main">
          <x14:cfRule type="expression" priority="44" id="{F128A2FD-F369-4770-99D3-669CA83DF844}">
            <xm:f>J48:J53='Výpočty MSP'!$A$61</xm:f>
            <x14:dxf>
              <font>
                <color theme="0"/>
              </font>
              <fill>
                <patternFill>
                  <bgColor theme="1"/>
                </patternFill>
              </fill>
            </x14:dxf>
          </x14:cfRule>
          <xm:sqref>U48:U53</xm:sqref>
        </x14:conditionalFormatting>
        <x14:conditionalFormatting xmlns:xm="http://schemas.microsoft.com/office/excel/2006/main">
          <x14:cfRule type="expression" priority="32" id="{739CBD68-1B87-406B-AC3A-593FEA02329B}">
            <xm:f>J58:J72='Výpočty MSP'!$A$61</xm:f>
            <x14:dxf>
              <font>
                <color theme="0"/>
              </font>
              <fill>
                <patternFill>
                  <bgColor theme="1"/>
                </patternFill>
              </fill>
            </x14:dxf>
          </x14:cfRule>
          <xm:sqref>U58:U72</xm:sqref>
        </x14:conditionalFormatting>
        <x14:conditionalFormatting xmlns:xm="http://schemas.microsoft.com/office/excel/2006/main">
          <x14:cfRule type="expression" priority="24" id="{757138B4-4456-4880-8431-5D46A8E829C1}">
            <xm:f>J74:J79='Výpočty MSP'!$A$61</xm:f>
            <x14:dxf>
              <font>
                <color theme="0"/>
              </font>
              <fill>
                <patternFill>
                  <bgColor theme="1"/>
                </patternFill>
              </fill>
            </x14:dxf>
          </x14:cfRule>
          <xm:sqref>U74:U79</xm:sqref>
        </x14:conditionalFormatting>
        <x14:conditionalFormatting xmlns:xm="http://schemas.microsoft.com/office/excel/2006/main">
          <x14:cfRule type="expression" priority="2" id="{91C4AA2A-B352-40F4-8883-5873A934223F}">
            <xm:f>$I$12='Výpočty MSP'!$A$46</xm:f>
            <x14:dxf>
              <font>
                <color theme="0"/>
              </font>
              <fill>
                <patternFill>
                  <bgColor theme="1"/>
                </patternFill>
              </fill>
            </x14:dxf>
          </x14:cfRule>
          <xm:sqref>U20:W20</xm:sqref>
        </x14:conditionalFormatting>
        <x14:conditionalFormatting xmlns:xm="http://schemas.microsoft.com/office/excel/2006/main">
          <x14:cfRule type="expression" priority="50" id="{74E83BAB-4E81-44E0-AEA9-446B0E6275C7}">
            <xm:f>J25:J46='Výpočty MSP'!$A$61</xm:f>
            <x14:dxf>
              <font>
                <color theme="0"/>
              </font>
              <fill>
                <patternFill>
                  <bgColor theme="1"/>
                </patternFill>
              </fill>
            </x14:dxf>
          </x14:cfRule>
          <xm:sqref>V25:V46</xm:sqref>
        </x14:conditionalFormatting>
        <x14:conditionalFormatting xmlns:xm="http://schemas.microsoft.com/office/excel/2006/main">
          <x14:cfRule type="expression" priority="43" id="{10663112-99E5-487B-B178-977298AB46C6}">
            <xm:f>J48:J53='Výpočty MSP'!$A$61</xm:f>
            <x14:dxf>
              <font>
                <color theme="0"/>
              </font>
              <fill>
                <patternFill>
                  <bgColor theme="1"/>
                </patternFill>
              </fill>
            </x14:dxf>
          </x14:cfRule>
          <xm:sqref>V48:V53</xm:sqref>
        </x14:conditionalFormatting>
        <x14:conditionalFormatting xmlns:xm="http://schemas.microsoft.com/office/excel/2006/main">
          <x14:cfRule type="expression" priority="31" id="{0D6E28B1-AA62-49F9-A7F5-46B368DF5B02}">
            <xm:f>J58:J72='Výpočty MSP'!$A$61</xm:f>
            <x14:dxf>
              <font>
                <color theme="0"/>
              </font>
              <fill>
                <patternFill>
                  <bgColor theme="1"/>
                </patternFill>
              </fill>
            </x14:dxf>
          </x14:cfRule>
          <xm:sqref>V58:V72</xm:sqref>
        </x14:conditionalFormatting>
        <x14:conditionalFormatting xmlns:xm="http://schemas.microsoft.com/office/excel/2006/main">
          <x14:cfRule type="expression" priority="23" id="{29E29855-F42E-48B1-81F2-DB4D5C5F5639}">
            <xm:f>J74:J79='Výpočty MSP'!$A$61</xm:f>
            <x14:dxf>
              <font>
                <color theme="0"/>
              </font>
              <fill>
                <patternFill>
                  <bgColor theme="1"/>
                </patternFill>
              </fill>
            </x14:dxf>
          </x14:cfRule>
          <xm:sqref>V74:V79</xm:sqref>
        </x14:conditionalFormatting>
        <x14:conditionalFormatting xmlns:xm="http://schemas.microsoft.com/office/excel/2006/main">
          <x14:cfRule type="expression" priority="49" id="{F106A2CF-A996-43FC-ADF4-7BABC14E6952}">
            <xm:f>J25:J46='Výpočty MSP'!$A$61</xm:f>
            <x14:dxf>
              <font>
                <color theme="0"/>
              </font>
              <fill>
                <patternFill>
                  <bgColor theme="1"/>
                </patternFill>
              </fill>
            </x14:dxf>
          </x14:cfRule>
          <xm:sqref>W25:W46</xm:sqref>
        </x14:conditionalFormatting>
        <x14:conditionalFormatting xmlns:xm="http://schemas.microsoft.com/office/excel/2006/main">
          <x14:cfRule type="expression" priority="42" id="{38933768-8618-48C1-A1F6-3DCCA792C3D5}">
            <xm:f>J48:J53='Výpočty MSP'!$A$61</xm:f>
            <x14:dxf>
              <font>
                <color theme="0"/>
              </font>
              <fill>
                <patternFill>
                  <bgColor theme="1"/>
                </patternFill>
              </fill>
            </x14:dxf>
          </x14:cfRule>
          <xm:sqref>W48:W53</xm:sqref>
        </x14:conditionalFormatting>
        <x14:conditionalFormatting xmlns:xm="http://schemas.microsoft.com/office/excel/2006/main">
          <x14:cfRule type="expression" priority="30" id="{99ABDE8D-696A-423C-81DB-CA3F6B7944A8}">
            <xm:f>J58:J72='Výpočty MSP'!$A$61</xm:f>
            <x14:dxf>
              <font>
                <color theme="0"/>
              </font>
              <fill>
                <patternFill>
                  <bgColor theme="1"/>
                </patternFill>
              </fill>
            </x14:dxf>
          </x14:cfRule>
          <xm:sqref>W58:W72</xm:sqref>
        </x14:conditionalFormatting>
        <x14:conditionalFormatting xmlns:xm="http://schemas.microsoft.com/office/excel/2006/main">
          <x14:cfRule type="expression" priority="22" id="{0D85DCC2-CF80-44D1-A234-95066D0654D0}">
            <xm:f>J74:J79='Výpočty MSP'!$A$61</xm:f>
            <x14:dxf>
              <font>
                <color theme="0"/>
              </font>
              <fill>
                <patternFill>
                  <bgColor theme="1"/>
                </patternFill>
              </fill>
            </x14:dxf>
          </x14:cfRule>
          <xm:sqref>W74:W79</xm:sqref>
        </x14:conditionalFormatting>
        <x14:conditionalFormatting xmlns:xm="http://schemas.microsoft.com/office/excel/2006/main">
          <x14:cfRule type="expression" priority="29" id="{9F431A84-B0B0-4300-AE31-73BB379B2760}">
            <xm:f>J58:J72='Výpočty MSP'!$A$61</xm:f>
            <x14:dxf>
              <font>
                <color theme="0"/>
              </font>
              <fill>
                <patternFill>
                  <bgColor theme="1"/>
                </patternFill>
              </fill>
            </x14:dxf>
          </x14:cfRule>
          <xm:sqref>X58:X72</xm:sqref>
        </x14:conditionalFormatting>
        <x14:conditionalFormatting xmlns:xm="http://schemas.microsoft.com/office/excel/2006/main">
          <x14:cfRule type="expression" priority="21" id="{C1A2B7E7-F9DF-4B26-AC93-573A4804F5FD}">
            <xm:f>J74:J79='Výpočty MSP'!$A$61</xm:f>
            <x14:dxf>
              <font>
                <color theme="0"/>
              </font>
              <fill>
                <patternFill>
                  <bgColor theme="1"/>
                </patternFill>
              </fill>
            </x14:dxf>
          </x14:cfRule>
          <xm:sqref>X74:X79</xm:sqref>
        </x14:conditionalFormatting>
        <x14:conditionalFormatting xmlns:xm="http://schemas.microsoft.com/office/excel/2006/main">
          <x14:cfRule type="expression" priority="52" id="{12A2E487-DFD4-44EC-B8ED-39FAD6954907}">
            <xm:f>J25:J46='Výpočty MSP'!$A$61</xm:f>
            <x14:dxf>
              <fill>
                <patternFill>
                  <bgColor theme="1"/>
                </patternFill>
              </fill>
            </x14:dxf>
          </x14:cfRule>
          <xm:sqref>AC25:AC46</xm:sqref>
        </x14:conditionalFormatting>
        <x14:conditionalFormatting xmlns:xm="http://schemas.microsoft.com/office/excel/2006/main">
          <x14:cfRule type="expression" priority="40" id="{66F674FA-DC74-46AA-978D-CEA4CCC0B8ED}">
            <xm:f>J48:J53='Výpočty MSP'!$A$61</xm:f>
            <x14:dxf>
              <fill>
                <patternFill>
                  <bgColor theme="1"/>
                </patternFill>
              </fill>
            </x14:dxf>
          </x14:cfRule>
          <xm:sqref>AC48:AC53</xm:sqref>
        </x14:conditionalFormatting>
        <x14:conditionalFormatting xmlns:xm="http://schemas.microsoft.com/office/excel/2006/main">
          <x14:cfRule type="expression" priority="35" id="{FA9F7516-B081-41B9-88CF-95D66AD8F965}">
            <xm:f>J58:J72='Výpočty MSP'!$A$61</xm:f>
            <x14:dxf>
              <fill>
                <patternFill>
                  <bgColor theme="1"/>
                </patternFill>
              </fill>
            </x14:dxf>
          </x14:cfRule>
          <xm:sqref>AC58:AC72</xm:sqref>
        </x14:conditionalFormatting>
        <x14:conditionalFormatting xmlns:xm="http://schemas.microsoft.com/office/excel/2006/main">
          <x14:cfRule type="expression" priority="33" id="{5C72BB0C-698B-44BD-9B33-FC6243E44573}">
            <xm:f>J74:J79='Výpočty MSP'!$A$61</xm:f>
            <x14:dxf>
              <fill>
                <patternFill>
                  <bgColor theme="1"/>
                </patternFill>
              </fill>
            </x14:dxf>
          </x14:cfRule>
          <xm:sqref>AC74:AC79</xm:sqref>
        </x14:conditionalFormatting>
        <x14:conditionalFormatting xmlns:xm="http://schemas.microsoft.com/office/excel/2006/main">
          <x14:cfRule type="expression" priority="48" id="{DFE31421-AD63-4840-A210-DD20FBCB6CF9}">
            <xm:f>J25:J46='Výpočty MSP'!$A$61</xm:f>
            <x14:dxf>
              <font>
                <color theme="0"/>
              </font>
              <fill>
                <patternFill>
                  <bgColor theme="1"/>
                </patternFill>
              </fill>
            </x14:dxf>
          </x14:cfRule>
          <xm:sqref>AD25:AD46</xm:sqref>
        </x14:conditionalFormatting>
        <x14:conditionalFormatting xmlns:xm="http://schemas.microsoft.com/office/excel/2006/main">
          <x14:cfRule type="expression" priority="39" id="{8891521A-95A1-4AD3-AF9A-8ABC3CAC250F}">
            <xm:f>J48:J53='Výpočty MSP'!$A$61</xm:f>
            <x14:dxf>
              <font>
                <color theme="0"/>
              </font>
              <fill>
                <patternFill>
                  <bgColor theme="1"/>
                </patternFill>
              </fill>
            </x14:dxf>
          </x14:cfRule>
          <xm:sqref>AD48:AD53</xm:sqref>
        </x14:conditionalFormatting>
        <x14:conditionalFormatting xmlns:xm="http://schemas.microsoft.com/office/excel/2006/main">
          <x14:cfRule type="expression" priority="28" id="{F2863BD8-A57E-4CA4-AC38-7B1E6E9BD8F6}">
            <xm:f>J58:J72='Výpočty MSP'!$A$61</xm:f>
            <x14:dxf>
              <font>
                <color theme="0"/>
              </font>
              <fill>
                <patternFill>
                  <bgColor theme="1"/>
                </patternFill>
              </fill>
            </x14:dxf>
          </x14:cfRule>
          <xm:sqref>AD58:AD72</xm:sqref>
        </x14:conditionalFormatting>
        <x14:conditionalFormatting xmlns:xm="http://schemas.microsoft.com/office/excel/2006/main">
          <x14:cfRule type="expression" priority="20" id="{157F3E4F-284B-498B-99CB-FD23C1661F74}">
            <xm:f>J74:J79='Výpočty MSP'!$A$61</xm:f>
            <x14:dxf>
              <font>
                <color theme="0"/>
              </font>
              <fill>
                <patternFill>
                  <bgColor theme="1"/>
                </patternFill>
              </fill>
            </x14:dxf>
          </x14:cfRule>
          <xm:sqref>AD74:AD79</xm:sqref>
        </x14:conditionalFormatting>
        <x14:conditionalFormatting xmlns:xm="http://schemas.microsoft.com/office/excel/2006/main">
          <x14:cfRule type="expression" priority="1" id="{EF9565BA-C65E-41B2-9612-762CA169F5D8}">
            <xm:f>$I$12='Výpočty MSP'!$A$46</xm:f>
            <x14:dxf>
              <font>
                <color theme="0"/>
              </font>
            </x14:dxf>
          </x14:cfRule>
          <xm:sqref>AD20:AF20</xm:sqref>
        </x14:conditionalFormatting>
        <x14:conditionalFormatting xmlns:xm="http://schemas.microsoft.com/office/excel/2006/main">
          <x14:cfRule type="expression" priority="47" id="{DCAE0858-C3E5-4F72-A971-0ACA97B12212}">
            <xm:f>J25:J46='Výpočty MSP'!$A$61</xm:f>
            <x14:dxf>
              <font>
                <color theme="0"/>
              </font>
              <fill>
                <patternFill>
                  <bgColor theme="1"/>
                </patternFill>
              </fill>
            </x14:dxf>
          </x14:cfRule>
          <xm:sqref>AE25:AE46</xm:sqref>
        </x14:conditionalFormatting>
        <x14:conditionalFormatting xmlns:xm="http://schemas.microsoft.com/office/excel/2006/main">
          <x14:cfRule type="expression" priority="38" id="{CEE12590-B40B-4C45-8974-778CF551203A}">
            <xm:f>J48:J53='Výpočty MSP'!$A$61</xm:f>
            <x14:dxf>
              <font>
                <color theme="0"/>
              </font>
              <fill>
                <patternFill>
                  <bgColor theme="1"/>
                </patternFill>
              </fill>
            </x14:dxf>
          </x14:cfRule>
          <xm:sqref>AE48:AE53</xm:sqref>
        </x14:conditionalFormatting>
        <x14:conditionalFormatting xmlns:xm="http://schemas.microsoft.com/office/excel/2006/main">
          <x14:cfRule type="expression" priority="27" id="{9647D7E6-DD9F-4B9A-B181-121F92330A90}">
            <xm:f>J58:J72='Výpočty MSP'!$A$61</xm:f>
            <x14:dxf>
              <font>
                <color theme="0"/>
              </font>
              <fill>
                <patternFill>
                  <bgColor theme="1"/>
                </patternFill>
              </fill>
            </x14:dxf>
          </x14:cfRule>
          <xm:sqref>AE58:AE72</xm:sqref>
        </x14:conditionalFormatting>
        <x14:conditionalFormatting xmlns:xm="http://schemas.microsoft.com/office/excel/2006/main">
          <x14:cfRule type="expression" priority="19" id="{B7F629F3-B4C4-4ABD-BCAF-DDC6C67A2EA1}">
            <xm:f>J74:J79='Výpočty MSP'!$A$61</xm:f>
            <x14:dxf>
              <font>
                <color theme="0"/>
              </font>
              <fill>
                <patternFill>
                  <bgColor theme="1"/>
                </patternFill>
              </fill>
            </x14:dxf>
          </x14:cfRule>
          <xm:sqref>AE74:AE79</xm:sqref>
        </x14:conditionalFormatting>
        <x14:conditionalFormatting xmlns:xm="http://schemas.microsoft.com/office/excel/2006/main">
          <x14:cfRule type="expression" priority="46" id="{5F12371D-24F4-4455-8FF4-6DDB5FE6C243}">
            <xm:f>J25:J46='Výpočty MSP'!$A$61</xm:f>
            <x14:dxf>
              <font>
                <color theme="0"/>
              </font>
              <fill>
                <patternFill>
                  <bgColor theme="1"/>
                </patternFill>
              </fill>
            </x14:dxf>
          </x14:cfRule>
          <xm:sqref>AF25:AF46</xm:sqref>
        </x14:conditionalFormatting>
        <x14:conditionalFormatting xmlns:xm="http://schemas.microsoft.com/office/excel/2006/main">
          <x14:cfRule type="expression" priority="37" id="{0E41EB68-B5A7-45BB-B209-7E9FD901A82F}">
            <xm:f>J48:J53='Výpočty MSP'!$A$61</xm:f>
            <x14:dxf>
              <font>
                <color theme="0"/>
              </font>
              <fill>
                <patternFill>
                  <bgColor theme="1"/>
                </patternFill>
              </fill>
            </x14:dxf>
          </x14:cfRule>
          <xm:sqref>AF48:AF53</xm:sqref>
        </x14:conditionalFormatting>
        <x14:conditionalFormatting xmlns:xm="http://schemas.microsoft.com/office/excel/2006/main">
          <x14:cfRule type="expression" priority="26" id="{D7736A36-C1EF-4CD3-9474-0C22E768D7B3}">
            <xm:f>J58:J72='Výpočty MSP'!$A$61</xm:f>
            <x14:dxf>
              <font>
                <color theme="0"/>
              </font>
              <fill>
                <patternFill>
                  <bgColor theme="1"/>
                </patternFill>
              </fill>
            </x14:dxf>
          </x14:cfRule>
          <xm:sqref>AF58:AF72</xm:sqref>
        </x14:conditionalFormatting>
        <x14:conditionalFormatting xmlns:xm="http://schemas.microsoft.com/office/excel/2006/main">
          <x14:cfRule type="expression" priority="18" id="{3C2FF1CF-76B5-42D5-B444-131590A4584E}">
            <xm:f>J74:J79='Výpočty MSP'!$A$61</xm:f>
            <x14:dxf>
              <font>
                <color theme="0"/>
              </font>
              <fill>
                <patternFill>
                  <bgColor theme="1"/>
                </patternFill>
              </fill>
            </x14:dxf>
          </x14:cfRule>
          <xm:sqref>AF74:AF79</xm:sqref>
        </x14:conditionalFormatting>
        <x14:conditionalFormatting xmlns:xm="http://schemas.microsoft.com/office/excel/2006/main">
          <x14:cfRule type="expression" priority="25" id="{3562EF7F-A3B0-4629-AB6B-E882077BB38A}">
            <xm:f>J58:J72='Výpočty MSP'!$A$61</xm:f>
            <x14:dxf>
              <font>
                <color theme="0"/>
              </font>
              <fill>
                <patternFill>
                  <bgColor theme="1"/>
                </patternFill>
              </fill>
            </x14:dxf>
          </x14:cfRule>
          <xm:sqref>AG58:AG72</xm:sqref>
        </x14:conditionalFormatting>
        <x14:conditionalFormatting xmlns:xm="http://schemas.microsoft.com/office/excel/2006/main">
          <x14:cfRule type="expression" priority="17" id="{76FD5085-A2B5-41D3-81B7-16E6254608FD}">
            <xm:f>J74:J79='Výpočty MSP'!$A$61</xm:f>
            <x14:dxf>
              <font>
                <color theme="0"/>
              </font>
              <fill>
                <patternFill>
                  <bgColor theme="1"/>
                </patternFill>
              </fill>
            </x14:dxf>
          </x14:cfRule>
          <xm:sqref>AG74:AG79</xm:sqref>
        </x14:conditionalFormatting>
      </x14:conditionalFormattings>
    </ext>
    <ext xmlns:x14="http://schemas.microsoft.com/office/spreadsheetml/2009/9/main" uri="{CCE6A557-97BC-4b89-ADB6-D9C93CAAB3DF}">
      <x14:dataValidations xmlns:xm="http://schemas.microsoft.com/office/excel/2006/main" xWindow="272" yWindow="429" count="2">
        <x14:dataValidation type="list" allowBlank="1" showInputMessage="1" showErrorMessage="1" xr:uid="{00000000-0002-0000-0000-000010000000}">
          <x14:formula1>
            <xm:f>'Výpočty MSP'!$A$52:$A$54</xm:f>
          </x14:formula1>
          <xm:sqref>J74:J79 J26:J46 J48:J53 J58:J72</xm:sqref>
        </x14:dataValidation>
        <x14:dataValidation type="list" allowBlank="1" showInputMessage="1" showErrorMessage="1" promptTitle="Rok posledního uzavř. období" xr:uid="{00000000-0002-0000-0000-000011000000}">
          <x14:formula1>
            <xm:f>'Výpočty MSP'!$A$52:$A$54</xm:f>
          </x14:formula1>
          <xm:sqref>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AA90"/>
  <sheetViews>
    <sheetView showGridLines="0" zoomScale="165" zoomScaleNormal="115" zoomScaleSheetLayoutView="85" zoomScalePageLayoutView="115" workbookViewId="0">
      <selection activeCell="C23" sqref="C23"/>
    </sheetView>
  </sheetViews>
  <sheetFormatPr defaultColWidth="9.140625" defaultRowHeight="14.25" x14ac:dyDescent="0.2"/>
  <cols>
    <col min="1" max="1" width="39.5703125" style="47" customWidth="1"/>
    <col min="2" max="2" width="17.85546875" style="47" customWidth="1"/>
    <col min="3" max="3" width="16.28515625" style="47" customWidth="1"/>
    <col min="4" max="4" width="15" style="47" customWidth="1"/>
    <col min="5" max="5" width="11.42578125" style="47" customWidth="1"/>
    <col min="6" max="6" width="11.5703125" style="47" customWidth="1"/>
    <col min="7" max="7" width="13.42578125" style="47" customWidth="1"/>
    <col min="8" max="8" width="18.5703125" style="47" customWidth="1"/>
    <col min="9" max="9" width="11.85546875" style="47" customWidth="1"/>
    <col min="10" max="10" width="11.7109375" style="47" customWidth="1"/>
    <col min="11" max="11" width="18.5703125" style="47" customWidth="1"/>
    <col min="12" max="13" width="11.85546875" style="47" customWidth="1"/>
    <col min="14" max="21" width="9.140625" style="47" customWidth="1"/>
    <col min="22" max="24" width="9.140625" style="47"/>
    <col min="25" max="27" width="9.5703125" style="47" bestFit="1" customWidth="1"/>
    <col min="28" max="16384" width="9.140625" style="47"/>
  </cols>
  <sheetData>
    <row r="1" spans="1:27" ht="24" customHeight="1" x14ac:dyDescent="0.2">
      <c r="A1" s="331" t="s">
        <v>102</v>
      </c>
      <c r="B1" s="331"/>
      <c r="C1" s="331"/>
      <c r="D1" s="331"/>
    </row>
    <row r="2" spans="1:27" ht="15" thickBot="1" x14ac:dyDescent="0.25">
      <c r="D2" s="56"/>
    </row>
    <row r="3" spans="1:27" ht="16.5" customHeight="1" thickBot="1" x14ac:dyDescent="0.25">
      <c r="A3" s="87" t="s">
        <v>16</v>
      </c>
      <c r="B3" s="347">
        <f>SKUPINA!I6</f>
        <v>0</v>
      </c>
      <c r="C3" s="348"/>
      <c r="D3" s="349"/>
    </row>
    <row r="4" spans="1:27" ht="16.5" customHeight="1" thickBot="1" x14ac:dyDescent="0.25">
      <c r="B4" s="74"/>
      <c r="C4" s="74"/>
      <c r="D4" s="76"/>
    </row>
    <row r="5" spans="1:27" ht="16.5" customHeight="1" thickBot="1" x14ac:dyDescent="0.25">
      <c r="A5" s="344" t="s">
        <v>0</v>
      </c>
      <c r="B5" s="345"/>
      <c r="C5" s="346"/>
      <c r="D5" s="88">
        <f>SKUPINA!I8</f>
        <v>0</v>
      </c>
    </row>
    <row r="6" spans="1:27" ht="16.5" hidden="1" customHeight="1" thickBot="1" x14ac:dyDescent="0.25">
      <c r="A6" s="340" t="s">
        <v>91</v>
      </c>
      <c r="B6" s="341"/>
      <c r="C6" s="342"/>
      <c r="D6" s="75"/>
    </row>
    <row r="7" spans="1:27" ht="17.25" hidden="1" customHeight="1" thickBot="1" x14ac:dyDescent="0.25">
      <c r="A7" s="340" t="s">
        <v>90</v>
      </c>
      <c r="B7" s="341"/>
      <c r="C7" s="342"/>
      <c r="D7" s="77"/>
      <c r="Q7" s="49"/>
      <c r="R7" s="49"/>
      <c r="S7" s="49"/>
      <c r="T7" s="49"/>
      <c r="U7" s="49"/>
      <c r="V7" s="49"/>
      <c r="W7" s="49"/>
      <c r="X7" s="49"/>
      <c r="Y7" s="50"/>
      <c r="Z7" s="50"/>
      <c r="AA7" s="48"/>
    </row>
    <row r="8" spans="1:27" ht="15.75" customHeight="1" x14ac:dyDescent="0.2">
      <c r="A8" s="9"/>
      <c r="B8" s="9"/>
      <c r="C8" s="9"/>
      <c r="Y8" s="48"/>
      <c r="Z8" s="48"/>
      <c r="AA8" s="48"/>
    </row>
    <row r="9" spans="1:27" ht="17.25" customHeight="1" x14ac:dyDescent="0.2">
      <c r="A9" s="343" t="s">
        <v>88</v>
      </c>
      <c r="B9" s="343"/>
      <c r="C9" s="343"/>
      <c r="D9" s="343"/>
      <c r="Y9" s="48"/>
      <c r="Z9" s="48"/>
      <c r="AA9" s="48"/>
    </row>
    <row r="10" spans="1:27" ht="14.25" customHeight="1" x14ac:dyDescent="0.2">
      <c r="A10" s="9"/>
      <c r="B10" s="9"/>
      <c r="C10" s="9"/>
      <c r="Y10" s="48"/>
      <c r="Z10" s="48"/>
      <c r="AA10" s="48"/>
    </row>
    <row r="11" spans="1:27" s="8" customFormat="1" ht="20.25" customHeight="1" x14ac:dyDescent="0.2">
      <c r="A11" s="46" t="s">
        <v>18</v>
      </c>
      <c r="B11" s="11" t="s">
        <v>98</v>
      </c>
      <c r="C11" s="7" t="s">
        <v>96</v>
      </c>
      <c r="D11" s="7" t="s">
        <v>97</v>
      </c>
    </row>
    <row r="12" spans="1:27" s="8" customFormat="1" ht="12" x14ac:dyDescent="0.2">
      <c r="A12" s="15"/>
      <c r="B12" s="334"/>
      <c r="C12" s="334"/>
      <c r="D12" s="335"/>
    </row>
    <row r="13" spans="1:27" s="8" customFormat="1" ht="31.5" customHeight="1" x14ac:dyDescent="0.2">
      <c r="A13" s="54" t="s">
        <v>93</v>
      </c>
      <c r="B13" s="59">
        <f>SKUPINA!K20</f>
        <v>0</v>
      </c>
      <c r="C13" s="59">
        <f>SKUPINA!U20</f>
        <v>0</v>
      </c>
      <c r="D13" s="73">
        <f>SKUPINA!AD20</f>
        <v>0</v>
      </c>
      <c r="Q13" s="17"/>
    </row>
    <row r="14" spans="1:27" s="8" customFormat="1" ht="31.5" customHeight="1" x14ac:dyDescent="0.2">
      <c r="A14" s="54" t="s">
        <v>94</v>
      </c>
      <c r="B14" s="59">
        <v>0</v>
      </c>
      <c r="C14" s="59">
        <v>0</v>
      </c>
      <c r="D14" s="73">
        <v>0</v>
      </c>
      <c r="Q14" s="17"/>
    </row>
    <row r="15" spans="1:27" s="8" customFormat="1" ht="31.5" customHeight="1" x14ac:dyDescent="0.2">
      <c r="A15" s="54" t="s">
        <v>95</v>
      </c>
      <c r="B15" s="59">
        <v>0</v>
      </c>
      <c r="C15" s="59">
        <v>0</v>
      </c>
      <c r="D15" s="73">
        <v>0</v>
      </c>
      <c r="Q15" s="17"/>
    </row>
    <row r="16" spans="1:27" s="8" customFormat="1" ht="9.75" customHeight="1" x14ac:dyDescent="0.2">
      <c r="A16" s="12"/>
      <c r="B16" s="338"/>
      <c r="C16" s="338"/>
      <c r="D16" s="339"/>
      <c r="N16" s="17"/>
      <c r="O16" s="17"/>
    </row>
    <row r="17" spans="1:23" s="8" customFormat="1" ht="19.5" customHeight="1" x14ac:dyDescent="0.2">
      <c r="A17" s="54" t="s">
        <v>85</v>
      </c>
      <c r="B17" s="60">
        <f>SKUPINA!K85</f>
        <v>0</v>
      </c>
      <c r="C17" s="61">
        <f>SKUPINA!U85</f>
        <v>0</v>
      </c>
      <c r="D17" s="62">
        <f>SKUPINA!AD85</f>
        <v>0</v>
      </c>
      <c r="Q17" s="17"/>
    </row>
    <row r="18" spans="1:23" s="8" customFormat="1" ht="19.5" customHeight="1" x14ac:dyDescent="0.2">
      <c r="A18" s="55" t="s">
        <v>86</v>
      </c>
      <c r="B18" s="60">
        <f>SKUPINA!L85</f>
        <v>0</v>
      </c>
      <c r="C18" s="62">
        <f>SKUPINA!V85</f>
        <v>0</v>
      </c>
      <c r="D18" s="62">
        <f>SKUPINA!AE85</f>
        <v>0</v>
      </c>
      <c r="Q18" s="17"/>
      <c r="R18" s="17"/>
      <c r="S18" s="17"/>
      <c r="T18" s="17"/>
      <c r="U18" s="17"/>
    </row>
    <row r="19" spans="1:23" s="8" customFormat="1" ht="19.5" customHeight="1" x14ac:dyDescent="0.2">
      <c r="A19" s="55" t="s">
        <v>87</v>
      </c>
      <c r="B19" s="60">
        <f>SKUPINA!M85</f>
        <v>0</v>
      </c>
      <c r="C19" s="62">
        <f>SKUPINA!W85</f>
        <v>0</v>
      </c>
      <c r="D19" s="62">
        <f>SKUPINA!AF85</f>
        <v>0</v>
      </c>
      <c r="Q19" s="17"/>
      <c r="R19" s="17"/>
      <c r="S19" s="17"/>
      <c r="T19" s="17"/>
      <c r="U19" s="17"/>
      <c r="V19" s="17"/>
      <c r="W19" s="17"/>
    </row>
    <row r="20" spans="1:23" s="8" customFormat="1" ht="16.5" customHeight="1" x14ac:dyDescent="0.2">
      <c r="A20" s="12"/>
      <c r="B20" s="336" t="s">
        <v>11</v>
      </c>
      <c r="C20" s="336"/>
      <c r="D20" s="337"/>
    </row>
    <row r="21" spans="1:23" s="8" customFormat="1" ht="19.5" customHeight="1" x14ac:dyDescent="0.2">
      <c r="A21" s="55" t="s">
        <v>15</v>
      </c>
      <c r="B21" s="78">
        <f>IFERROR(IF($B$11=2020,B18/'Výpočty MSP'!$C$9,B18/'Výpočty MSP'!$C$9),"")</f>
        <v>0</v>
      </c>
      <c r="C21" s="78">
        <f>IFERROR(IF($C$8=2019,C18/'Výpočty MSP'!$C$9,C18/'Výpočty MSP'!$C$9),"")</f>
        <v>0</v>
      </c>
      <c r="D21" s="78">
        <f>IFERROR(IF($D$11=2018,D18/'Výpočty MSP'!$C$9,D18/'Výpočty MSP'!$C$9),"")</f>
        <v>0</v>
      </c>
    </row>
    <row r="22" spans="1:23" s="8" customFormat="1" ht="19.5" customHeight="1" x14ac:dyDescent="0.2">
      <c r="A22" s="55" t="s">
        <v>14</v>
      </c>
      <c r="B22" s="78">
        <f>IFERROR(IF($B$11=2020,B19/'Výpočty MSP'!$C$9,B19/'Výpočty MSP'!$C$9),"")</f>
        <v>0</v>
      </c>
      <c r="C22" s="78">
        <f>IFERROR(IF($C$8=2019,C19/'Výpočty MSP'!$C$9,C19/'Výpočty MSP'!$C$9),"")</f>
        <v>0</v>
      </c>
      <c r="D22" s="78">
        <f>IFERROR(IF($D$11=2018,D19/'Výpočty MSP'!$C$9,D19/'Výpočty MSP'!$C$9),"")</f>
        <v>0</v>
      </c>
    </row>
    <row r="23" spans="1:23" s="8" customFormat="1" ht="5.0999999999999996" customHeight="1" x14ac:dyDescent="0.2">
      <c r="A23" s="12"/>
      <c r="B23" s="13"/>
      <c r="C23" s="13"/>
      <c r="D23" s="13"/>
    </row>
    <row r="24" spans="1:23" s="8" customFormat="1" ht="19.5" customHeight="1" x14ac:dyDescent="0.2">
      <c r="B24" s="70" t="str">
        <f>IF(B13="","",G52)</f>
        <v>DROBNÝ</v>
      </c>
      <c r="C24" s="70" t="str">
        <f>IF(C13="","",H52)</f>
        <v>DROBNÝ</v>
      </c>
      <c r="D24" s="70" t="str">
        <f>IF(B24=C24,"",I52)</f>
        <v/>
      </c>
      <c r="F24" s="8" t="str">
        <f>IF(OR(AND($B$24="drobný",$C$24="malý"),AND($B$24="malý",$C$24="drobný")),"malý",$G$54)</f>
        <v>DROBNÝ</v>
      </c>
      <c r="Q24" s="17"/>
    </row>
    <row r="25" spans="1:23" ht="7.5" customHeight="1" x14ac:dyDescent="0.25">
      <c r="A25" s="51"/>
      <c r="B25" s="14"/>
      <c r="C25" s="14"/>
      <c r="D25" s="14"/>
    </row>
    <row r="26" spans="1:23" ht="24" customHeight="1" x14ac:dyDescent="0.2">
      <c r="A26" s="57" t="s">
        <v>89</v>
      </c>
      <c r="B26" s="71" t="str">
        <f>IF(OR(AND($B$24="DROBNÝ",$C$24="MALÝ"),AND($B$24="MALÝ",$C$24="DROBNÝ")),"MALÝ",$G$54)</f>
        <v>DROBNÝ</v>
      </c>
      <c r="C26" s="58" t="s">
        <v>13</v>
      </c>
      <c r="D26" s="10"/>
      <c r="M26" s="48"/>
    </row>
    <row r="27" spans="1:23" s="52" customFormat="1" ht="25.5" customHeight="1" x14ac:dyDescent="0.25">
      <c r="A27" s="332" t="s">
        <v>23</v>
      </c>
      <c r="B27" s="332"/>
      <c r="C27" s="332"/>
      <c r="D27" s="332"/>
    </row>
    <row r="28" spans="1:23" ht="14.25" customHeight="1" x14ac:dyDescent="0.2">
      <c r="A28" s="57" t="s">
        <v>17</v>
      </c>
      <c r="B28" s="57"/>
      <c r="C28" s="57"/>
      <c r="D28" s="57"/>
    </row>
    <row r="29" spans="1:23" s="53" customFormat="1" ht="25.5" customHeight="1" x14ac:dyDescent="0.25">
      <c r="A29" s="333" t="s">
        <v>92</v>
      </c>
      <c r="B29" s="333"/>
      <c r="C29" s="333"/>
      <c r="D29" s="333"/>
    </row>
    <row r="30" spans="1:23" s="53" customFormat="1" ht="42" customHeight="1" x14ac:dyDescent="0.25">
      <c r="A30" s="333" t="s">
        <v>103</v>
      </c>
      <c r="B30" s="333"/>
      <c r="C30" s="333"/>
      <c r="D30" s="333"/>
    </row>
    <row r="31" spans="1:23" ht="45.75" customHeight="1" x14ac:dyDescent="0.2">
      <c r="A31" s="333" t="s">
        <v>101</v>
      </c>
      <c r="B31" s="333"/>
      <c r="C31" s="333"/>
      <c r="D31" s="333"/>
    </row>
    <row r="32" spans="1:23" ht="30.75" customHeight="1" x14ac:dyDescent="0.2">
      <c r="A32" s="333" t="s">
        <v>100</v>
      </c>
      <c r="B32" s="333"/>
      <c r="C32" s="333"/>
      <c r="D32" s="333"/>
    </row>
    <row r="33" spans="1:12" ht="43.15" customHeight="1" x14ac:dyDescent="0.2">
      <c r="A33" s="333" t="s">
        <v>105</v>
      </c>
      <c r="B33" s="333"/>
      <c r="C33" s="333"/>
      <c r="D33" s="333"/>
    </row>
    <row r="34" spans="1:12" ht="30.75" customHeight="1" x14ac:dyDescent="0.2">
      <c r="A34" s="333" t="s">
        <v>106</v>
      </c>
      <c r="B34" s="333"/>
      <c r="C34" s="333"/>
      <c r="D34" s="333"/>
    </row>
    <row r="35" spans="1:12" ht="30.75" customHeight="1" x14ac:dyDescent="0.2">
      <c r="A35" s="356" t="s">
        <v>104</v>
      </c>
      <c r="B35" s="356"/>
      <c r="C35" s="356"/>
      <c r="D35" s="356"/>
    </row>
    <row r="36" spans="1:12" ht="18.75" customHeight="1" x14ac:dyDescent="0.2">
      <c r="A36" s="355" t="s">
        <v>21</v>
      </c>
      <c r="B36" s="355"/>
      <c r="C36" s="355"/>
      <c r="D36" s="16">
        <f>SKUPINA!I10</f>
        <v>0</v>
      </c>
    </row>
    <row r="37" spans="1:12" ht="5.0999999999999996" customHeight="1" x14ac:dyDescent="0.2">
      <c r="A37" s="18"/>
      <c r="B37" s="18"/>
      <c r="C37" s="18"/>
      <c r="H37" s="48"/>
      <c r="I37" s="48"/>
      <c r="J37" s="48"/>
    </row>
    <row r="38" spans="1:12" ht="26.25" customHeight="1" x14ac:dyDescent="0.2">
      <c r="A38" s="354" t="s">
        <v>19</v>
      </c>
      <c r="B38" s="354"/>
      <c r="C38" s="354" t="s">
        <v>20</v>
      </c>
      <c r="D38" s="354"/>
      <c r="H38" s="48"/>
      <c r="I38" s="48"/>
      <c r="J38" s="48"/>
    </row>
    <row r="39" spans="1:12" ht="36" customHeight="1" x14ac:dyDescent="0.2">
      <c r="A39" s="352"/>
      <c r="B39" s="353"/>
      <c r="C39" s="350"/>
      <c r="D39" s="351"/>
      <c r="H39" s="48"/>
      <c r="I39" s="48"/>
      <c r="J39" s="48"/>
      <c r="K39" s="48"/>
    </row>
    <row r="40" spans="1:12" ht="36" customHeight="1" x14ac:dyDescent="0.2">
      <c r="A40" s="352"/>
      <c r="B40" s="353"/>
      <c r="C40" s="350"/>
      <c r="D40" s="351"/>
      <c r="H40" s="48"/>
      <c r="I40" s="48"/>
      <c r="J40" s="48"/>
      <c r="K40" s="48"/>
    </row>
    <row r="41" spans="1:12" ht="36" customHeight="1" x14ac:dyDescent="0.2">
      <c r="A41" s="352"/>
      <c r="B41" s="353"/>
      <c r="C41" s="350"/>
      <c r="D41" s="351"/>
      <c r="H41" s="48"/>
    </row>
    <row r="42" spans="1:12" ht="15" x14ac:dyDescent="0.25">
      <c r="E42"/>
      <c r="F42"/>
      <c r="G42" s="65" t="str">
        <f>IF(B17="","",IF(B17&gt;=250,"4",IF(B17&gt;=50,"3",IF(B17&lt;10,"1","2"))))</f>
        <v>1</v>
      </c>
      <c r="H42" s="65" t="str">
        <f>IF(C17="","",IF(C17&gt;=250,"4",IF(C17&gt;=50,"3",IF(C17&lt;10,"1","2"))))</f>
        <v>1</v>
      </c>
      <c r="I42" s="65" t="str">
        <f>IF(D17="","",IF(D17&gt;=250,"4",IF(D17&gt;=50,"3",IF(D17&lt;10,"1","2"))))</f>
        <v>1</v>
      </c>
      <c r="J42" s="5">
        <f>IFERROR(VALUE(G42),"")</f>
        <v>1</v>
      </c>
      <c r="K42" s="5">
        <f>IFERROR(VALUE(H42),"")</f>
        <v>1</v>
      </c>
      <c r="L42" s="5">
        <f>IFERROR(VALUE(I42),"")</f>
        <v>1</v>
      </c>
    </row>
    <row r="43" spans="1:12" ht="15" x14ac:dyDescent="0.25">
      <c r="E43" t="b">
        <v>1</v>
      </c>
      <c r="F43" t="b">
        <v>1</v>
      </c>
      <c r="G43" s="66"/>
      <c r="H43" s="5"/>
      <c r="I43" s="67"/>
      <c r="J43" s="5">
        <f t="shared" ref="J43:L46" si="0">VALUE(G43)</f>
        <v>0</v>
      </c>
      <c r="K43" s="5">
        <f t="shared" si="0"/>
        <v>0</v>
      </c>
      <c r="L43" s="5">
        <f t="shared" si="0"/>
        <v>0</v>
      </c>
    </row>
    <row r="44" spans="1:12" ht="15" x14ac:dyDescent="0.25">
      <c r="E44" t="b">
        <v>1</v>
      </c>
      <c r="F44" t="b">
        <v>1</v>
      </c>
      <c r="G44" s="66"/>
      <c r="H44" s="5"/>
      <c r="I44" s="67"/>
      <c r="J44" s="5">
        <f t="shared" si="0"/>
        <v>0</v>
      </c>
      <c r="K44" s="5">
        <f t="shared" si="0"/>
        <v>0</v>
      </c>
      <c r="L44" s="5">
        <f t="shared" si="0"/>
        <v>0</v>
      </c>
    </row>
    <row r="45" spans="1:12" ht="15.75" customHeight="1" x14ac:dyDescent="0.25">
      <c r="E45"/>
      <c r="F45"/>
      <c r="G45" s="66"/>
      <c r="H45" s="5"/>
      <c r="I45" s="67"/>
      <c r="J45" s="5">
        <f t="shared" si="0"/>
        <v>0</v>
      </c>
      <c r="K45" s="5">
        <f t="shared" si="0"/>
        <v>0</v>
      </c>
      <c r="L45" s="5">
        <f t="shared" si="0"/>
        <v>0</v>
      </c>
    </row>
    <row r="46" spans="1:12" ht="15" x14ac:dyDescent="0.25">
      <c r="E46"/>
      <c r="F46"/>
      <c r="G46" s="66"/>
      <c r="H46" s="5"/>
      <c r="I46" s="67"/>
      <c r="J46" s="5">
        <f t="shared" si="0"/>
        <v>0</v>
      </c>
      <c r="K46" s="5">
        <f t="shared" si="0"/>
        <v>0</v>
      </c>
      <c r="L46" s="5">
        <f t="shared" si="0"/>
        <v>0</v>
      </c>
    </row>
    <row r="47" spans="1:12" ht="15" x14ac:dyDescent="0.25">
      <c r="E47"/>
      <c r="F47"/>
      <c r="G47" s="65" t="str">
        <f>IF(B19="","",IF(B22&gt;=50000,"4",IF(B22&gt;=10000,"3",IF(B22&lt;2000,"1","2"))))</f>
        <v>1</v>
      </c>
      <c r="H47" s="65" t="str">
        <f>IF(C19="","",IF(C22&gt;=50000,"4",IF(C22&gt;=10000,"3",IF(C22&lt;2000,"1","2"))))</f>
        <v>1</v>
      </c>
      <c r="I47" s="65" t="str">
        <f>IF(D19="","",IF(D22&gt;=50000,"4",IF(D22&gt;=10000,"3",IF(D22&lt;2000,"1","2"))))</f>
        <v>1</v>
      </c>
      <c r="J47" s="5">
        <f t="shared" ref="J47:L48" si="1">IFERROR(VALUE(G47),"")</f>
        <v>1</v>
      </c>
      <c r="K47" s="5">
        <f t="shared" si="1"/>
        <v>1</v>
      </c>
      <c r="L47" s="5">
        <f t="shared" si="1"/>
        <v>1</v>
      </c>
    </row>
    <row r="48" spans="1:12" ht="15.75" customHeight="1" x14ac:dyDescent="0.25">
      <c r="E48"/>
      <c r="F48"/>
      <c r="G48" s="65" t="str">
        <f>IF(B18="","",IF(B21&gt;=43000,"4",IF(B21&gt;=10000,"3",IF(B21&lt;2000,"1","2"))))</f>
        <v>1</v>
      </c>
      <c r="H48" s="65" t="str">
        <f>IF(C18="","",IF(C21&gt;=43000,"4",IF(C21&gt;=10000,"3",IF(C21&lt;2000,"1","2"))))</f>
        <v>1</v>
      </c>
      <c r="I48" s="65" t="str">
        <f>IF(D18="","",IF(D21&gt;=43000,"4",IF(D21&gt;=10000,"3",IF(D21&lt;2000,"1","2"))))</f>
        <v>1</v>
      </c>
      <c r="J48" s="5">
        <f t="shared" si="1"/>
        <v>1</v>
      </c>
      <c r="K48" s="5">
        <f t="shared" si="1"/>
        <v>1</v>
      </c>
      <c r="L48" s="5">
        <f t="shared" si="1"/>
        <v>1</v>
      </c>
    </row>
    <row r="49" spans="5:12" ht="15" x14ac:dyDescent="0.25">
      <c r="E49"/>
      <c r="F49"/>
      <c r="G49" s="68" t="b">
        <f>AND(G42=G47,G47=G48,G47=G42)</f>
        <v>1</v>
      </c>
      <c r="H49" s="68" t="b">
        <f>AND(H42=H47,H47=H48,H47=H42)</f>
        <v>1</v>
      </c>
      <c r="I49" s="68" t="b">
        <f>AND(I42=I47,I47=I48,I47=I42)</f>
        <v>1</v>
      </c>
      <c r="J49"/>
      <c r="K49"/>
      <c r="L49"/>
    </row>
    <row r="50" spans="5:12" ht="15" x14ac:dyDescent="0.25">
      <c r="E50"/>
      <c r="F50"/>
      <c r="G50" s="69">
        <f>IF(G49=FALSE,MAX(MIN($J47:J$48),J$42),J42)</f>
        <v>1</v>
      </c>
      <c r="H50" s="69">
        <f>IF(H49=FALSE,MAX(MIN($K47:K$48),K$42),K42)</f>
        <v>1</v>
      </c>
      <c r="I50" s="69">
        <f>IF(I49=FALSE,MAX(MIN($L47:L$48),L$42),L42)</f>
        <v>1</v>
      </c>
      <c r="J50" s="5">
        <f>IFERROR(VALUE(G50),"")</f>
        <v>1</v>
      </c>
      <c r="K50" s="5">
        <f>(VALUE(H50))</f>
        <v>1</v>
      </c>
      <c r="L50" s="5">
        <f>(VALUE(I50))</f>
        <v>1</v>
      </c>
    </row>
    <row r="51" spans="5:12" ht="15" x14ac:dyDescent="0.25">
      <c r="E51"/>
      <c r="F51"/>
      <c r="G51"/>
      <c r="H51"/>
      <c r="I51"/>
      <c r="J51" s="5"/>
      <c r="K51" s="5"/>
      <c r="L51" s="5"/>
    </row>
    <row r="52" spans="5:12" ht="15.75" customHeight="1" x14ac:dyDescent="0.25">
      <c r="E52"/>
      <c r="F52"/>
      <c r="G52" s="5" t="str">
        <f>IFERROR(IF(J50=1,"DROBNÝ",IF(J50=2,"MALÝ",IF(J50=3,"STŘEDNÍ","VELKÝ"))),"")</f>
        <v>DROBNÝ</v>
      </c>
      <c r="H52" s="5" t="str">
        <f>IFERROR(IF(K50=1,"DROBNÝ",IF(K50=2,"MALÝ",IF(K50=3,"STŘEDNÍ","VELKÝ"))),"")</f>
        <v>DROBNÝ</v>
      </c>
      <c r="I52" s="5" t="str">
        <f>IFERROR(IF(L50=1,"DROBNÝ",IF(L50=2,"MALÝ",IF(L50=3,"STŘEDNÍ","VELKÝ"))),"")</f>
        <v>DROBNÝ</v>
      </c>
      <c r="J52"/>
      <c r="K52" s="6"/>
      <c r="L52" s="5"/>
    </row>
    <row r="53" spans="5:12" ht="15" x14ac:dyDescent="0.25">
      <c r="E53"/>
      <c r="F53"/>
      <c r="G53" s="5"/>
      <c r="H53" s="5"/>
      <c r="I53" s="5"/>
      <c r="J53"/>
      <c r="K53" s="6"/>
      <c r="L53" s="5"/>
    </row>
    <row r="54" spans="5:12" ht="15.75" customHeight="1" x14ac:dyDescent="0.25">
      <c r="E54"/>
      <c r="F54"/>
      <c r="G54" s="72" t="str">
        <f>IFERROR(IF(G52=H52,G52,IF(H52=I52,H52,"nelze určit")),"nelze určit")</f>
        <v>DROBNÝ</v>
      </c>
      <c r="H54" s="5"/>
      <c r="I54" s="5"/>
      <c r="J54"/>
      <c r="K54" s="6"/>
      <c r="L54" s="5"/>
    </row>
    <row r="58" spans="5:12" ht="15.75" customHeight="1" x14ac:dyDescent="0.2"/>
    <row r="66" ht="36" customHeight="1" x14ac:dyDescent="0.2"/>
    <row r="75" ht="12.75" customHeight="1" x14ac:dyDescent="0.2"/>
    <row r="76" ht="17.25" customHeight="1" x14ac:dyDescent="0.2"/>
    <row r="77" ht="7.5" customHeight="1" x14ac:dyDescent="0.2"/>
    <row r="78" ht="27.75" customHeight="1" x14ac:dyDescent="0.2"/>
    <row r="79" ht="38.1" customHeight="1" x14ac:dyDescent="0.2"/>
    <row r="80" ht="38.1" customHeight="1" x14ac:dyDescent="0.2"/>
    <row r="81" ht="38.1" customHeight="1" x14ac:dyDescent="0.2"/>
    <row r="82" ht="46.5" customHeight="1" x14ac:dyDescent="0.2"/>
    <row r="84" ht="24" customHeight="1" x14ac:dyDescent="0.2"/>
    <row r="85" ht="3" customHeight="1" x14ac:dyDescent="0.2"/>
    <row r="86" ht="24" customHeight="1" x14ac:dyDescent="0.2"/>
    <row r="87" ht="3" customHeight="1" x14ac:dyDescent="0.2"/>
    <row r="88" ht="60.75" customHeight="1" x14ac:dyDescent="0.2"/>
    <row r="89" ht="3" customHeight="1" x14ac:dyDescent="0.2"/>
    <row r="90" ht="24.75" customHeight="1" x14ac:dyDescent="0.2"/>
  </sheetData>
  <sheetProtection algorithmName="SHA-512" hashValue="RdKppqT4NREcwXUs8c7Spj36ASDXCKuR5lf1R40gA9AIQm9PeFw0KxpDs+g42qJM3w0SJ/qLjec6ZEbJVo0zwg==" saltValue="eROzM62svUZKLGrvntBMxA==" spinCount="100000" sheet="1" selectLockedCells="1" selectUnlockedCells="1"/>
  <customSheetViews>
    <customSheetView guid="{27EAD798-63F7-457C-B99F-9C97F6EA41D3}" showPageBreaks="1" showGridLines="0" showRowCol="0" printArea="1" hiddenColumns="1">
      <selection activeCell="M17" sqref="M17"/>
      <pageMargins left="0.82677165354330717" right="0.55118110236220474" top="0.55118110236220474" bottom="0.67" header="0.31496062992125984" footer="0.31496062992125984"/>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6">
    <mergeCell ref="C41:D41"/>
    <mergeCell ref="A41:B41"/>
    <mergeCell ref="C38:D38"/>
    <mergeCell ref="A31:D31"/>
    <mergeCell ref="A30:D30"/>
    <mergeCell ref="A36:C36"/>
    <mergeCell ref="C39:D39"/>
    <mergeCell ref="C40:D40"/>
    <mergeCell ref="A40:B40"/>
    <mergeCell ref="A39:B39"/>
    <mergeCell ref="A38:B38"/>
    <mergeCell ref="A32:D32"/>
    <mergeCell ref="A33:D33"/>
    <mergeCell ref="A34:D34"/>
    <mergeCell ref="A35:D35"/>
    <mergeCell ref="A1:D1"/>
    <mergeCell ref="A27:D27"/>
    <mergeCell ref="A29:D29"/>
    <mergeCell ref="B12:D12"/>
    <mergeCell ref="B20:D20"/>
    <mergeCell ref="B16:D16"/>
    <mergeCell ref="A7:C7"/>
    <mergeCell ref="A9:D9"/>
    <mergeCell ref="A5:C5"/>
    <mergeCell ref="B3:D3"/>
    <mergeCell ref="A6:C6"/>
  </mergeCells>
  <conditionalFormatting sqref="B26">
    <cfRule type="expression" dxfId="8" priority="4" stopIfTrue="1">
      <formula>$B$13:$C$15=""</formula>
    </cfRule>
    <cfRule type="expression" dxfId="7" priority="5" stopIfTrue="1">
      <formula>AND($B$26="nelze určit")</formula>
    </cfRule>
  </conditionalFormatting>
  <conditionalFormatting sqref="B21:D22">
    <cfRule type="expression" dxfId="6" priority="9" stopIfTrue="1">
      <formula>AND(B21=0)</formula>
    </cfRule>
  </conditionalFormatting>
  <conditionalFormatting sqref="D13:D15">
    <cfRule type="expression" dxfId="5" priority="1">
      <formula>$B$26="nelze určit"</formula>
    </cfRule>
  </conditionalFormatting>
  <conditionalFormatting sqref="D17:D19">
    <cfRule type="expression" dxfId="4" priority="8" stopIfTrue="1">
      <formula>($B$24=$C$24)</formula>
    </cfRule>
  </conditionalFormatting>
  <dataValidations xWindow="1164" yWindow="547" count="14">
    <dataValidation allowBlank="1" showInputMessage="1" showErrorMessage="1" promptTitle="Obchodní firma/Jméno FOP" prompt="Zadejte přesný název právnické osoby dle obchodního rejstříku, případně jméno fyzické osoby &quot;podnikající&quot;. " sqref="B3" xr:uid="{00000000-0002-0000-0100-000000000000}"/>
    <dataValidation type="custom" errorStyle="information" allowBlank="1" showInputMessage="1" showErrorMessage="1" errorTitle="Limit:" error="Překročen limit maximální výše Aktiv/Majetku pro daný rok pro splnění Definice malého a středního podniku dle Doporučení." sqref="B25:D25" xr:uid="{00000000-0002-0000-0100-000001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3:D23" xr:uid="{00000000-0002-0000-0100-000002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43" xr:uid="{00000000-0002-0000-0100-000003000000}">
      <formula1>E43="PRAVDA"</formula1>
    </dataValidation>
    <dataValidation allowBlank="1" showInputMessage="1" showErrorMessage="1" promptTitle="Identifikační číslo" prompt="Zadejte identifikační číslo právnické osoby/fyzické osoby &quot;podnikající&quot;" sqref="D5" xr:uid="{00000000-0002-0000-0100-000004000000}"/>
    <dataValidation allowBlank="1" showInputMessage="1" showErrorMessage="1" promptTitle="Datum vzniku podnikatele" prompt="Uveďte konrétní datum vzniku podnikaktele." sqref="D6" xr:uid="{00000000-0002-0000-0100-000005000000}"/>
    <dataValidation allowBlank="1" showInputMessage="1" showErrorMessage="1" promptTitle="Počet zaměsnanců - Žadatel" prompt="Uveďte 100% všech zaměstnanců pouze za Žadatele o úvěr/záruku  (uvádí se tzv. přepočtený počet zaměstnanců za poslední uzavřené účetní obodbí. Hodnota se sečte s počtem zaměstnanců z Listu Skupina." sqref="B13" xr:uid="{00000000-0002-0000-0100-000006000000}"/>
    <dataValidation allowBlank="1" showInputMessage="1" showErrorMessage="1" promptTitle="Výše Aktiv/majetku" prompt="Uveďte 100% hodnoty aktiv nebo majetku (daňová evidence) pouze za Žadatele o úvěr/záruku. (blíže viz. doporučený postup nebo info na www.nrb.cz) . Hodnota se sečte s výši aktiv(/majetku z listu Skupina." sqref="D14" xr:uid="{00000000-0002-0000-0100-000007000000}"/>
    <dataValidation allowBlank="1" showInputMessage="1" showErrorMessage="1" promptTitle="Výše Obratu/Příjmu" prompt="Uveďte 100% hodnoty Obratu nebo Příjmu (daňová evidence) pouze za Žadatele o úvěr/záruku. (blíže viz. doporučený postup nebo info na www.nrb.cz) . Hodnota se sečte s výši aktiv(/majetku z listu Skupina." sqref="D15" xr:uid="{00000000-0002-0000-0100-000008000000}"/>
    <dataValidation allowBlank="1" showInputMessage="1" showErrorMessage="1" promptTitle="Výše Obratu/Příjmu" prompt="Uveďte 100% hodnoty Obratu nebo příjmu (daňová evidence) pouze za Žadatele o úvěr/záruku za před-poslední uzavřené účetní období . Hodnota se sečte s výši aktiv(/majetku z listu Skupina." sqref="C15" xr:uid="{00000000-0002-0000-0100-000009000000}"/>
    <dataValidation allowBlank="1" showInputMessage="1" showErrorMessage="1" promptTitle="Výše Obratu/Příjmu" prompt="Uveďte 100% hodnoty Obratu nebo Příjmu (daňová evidence) pouze za Žadatele o úvěr/záruku za poslední uzavřené účetní období. Hodnota se sečte s výši aktiv(/majetku z listu Skupina." sqref="B15" xr:uid="{00000000-0002-0000-0100-00000A000000}"/>
    <dataValidation allowBlank="1" showInputMessage="1" showErrorMessage="1" promptTitle="Předchozí účetní bdobí" prompt="Uveďte 100% všech zaměstnanců pouze za Žadatele o úvěr/záruku  (uvádí se tzv. přepočtený počet zaměstnanců za pře-dposlední uzavřené účetní obodbí. Hodnota se sečte s počtem zaměstnanců z Listu Skupina." sqref="C13" xr:uid="{00000000-0002-0000-0100-00000B000000}"/>
    <dataValidation allowBlank="1" showInputMessage="1" showErrorMessage="1" promptTitle="Výše Aktiv/majetku" prompt="Uveďte 100% hodnoty aktiv nebo majetku (daňová evidence) pouze za Žadatele o úvěr/záruku za poslední uzavřené účetní období. Hodnota se sečte s výši aktiv(/majetku z listu Skupina." sqref="B14" xr:uid="{00000000-0002-0000-0100-00000C000000}"/>
    <dataValidation allowBlank="1" showInputMessage="1" showErrorMessage="1" promptTitle="Výše Aktiv/majetku" prompt="Uveďte 100% hodnoty aktiv nebo majetku (daňová evidence) pouze za Žadatele o úvěr/záruku za před-poslední uzavřené účetní období . Hodnota se sečte s výši aktiv(/majetku z listu Skupina." sqref="C14" xr:uid="{00000000-0002-0000-0100-00000D000000}"/>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legacyDrawingHF r:id="rId3"/>
  <extLst>
    <ext xmlns:x14="http://schemas.microsoft.com/office/spreadsheetml/2009/9/main" uri="{CCE6A557-97BC-4b89-ADB6-D9C93CAAB3DF}">
      <x14:dataValidations xmlns:xm="http://schemas.microsoft.com/office/excel/2006/main" xWindow="1164" yWindow="547" count="1">
        <x14:dataValidation type="list" allowBlank="1" showInputMessage="1" showErrorMessage="1" xr:uid="{00000000-0002-0000-0100-00000E000000}">
          <x14:formula1>
            <xm:f>'Výpočty MSP'!$B$5:$B$6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3" tint="0.39997558519241921"/>
  </sheetPr>
  <dimension ref="B1:AA29"/>
  <sheetViews>
    <sheetView showGridLines="0" topLeftCell="A15" zoomScaleNormal="100" zoomScaleSheetLayoutView="145" workbookViewId="0">
      <selection activeCell="D2" sqref="D2"/>
    </sheetView>
  </sheetViews>
  <sheetFormatPr defaultColWidth="9.140625" defaultRowHeight="12" x14ac:dyDescent="0.2"/>
  <cols>
    <col min="1" max="1" width="2.28515625" style="8" customWidth="1"/>
    <col min="2" max="2" width="86.140625" style="8" customWidth="1"/>
    <col min="3" max="16384" width="9.140625" style="8"/>
  </cols>
  <sheetData>
    <row r="1" spans="2:27" ht="12.75" thickBot="1" x14ac:dyDescent="0.25"/>
    <row r="2" spans="2:27" ht="31.9" customHeight="1" x14ac:dyDescent="0.2">
      <c r="B2" s="173" t="s">
        <v>22</v>
      </c>
      <c r="C2" s="167"/>
      <c r="D2" s="19"/>
      <c r="E2" s="19"/>
      <c r="F2" s="19"/>
      <c r="G2" s="19"/>
      <c r="H2" s="19"/>
      <c r="I2" s="19"/>
      <c r="J2" s="19"/>
      <c r="K2" s="20"/>
      <c r="L2" s="20"/>
      <c r="M2" s="20"/>
      <c r="N2" s="20"/>
      <c r="O2" s="20"/>
      <c r="P2" s="20"/>
      <c r="Q2" s="20"/>
      <c r="R2" s="20"/>
      <c r="S2" s="20"/>
      <c r="T2" s="20"/>
      <c r="U2" s="20"/>
      <c r="V2" s="20"/>
      <c r="W2" s="20"/>
      <c r="X2" s="20"/>
      <c r="Y2" s="20"/>
      <c r="Z2" s="20"/>
      <c r="AA2" s="20"/>
    </row>
    <row r="3" spans="2:27" ht="61.15" customHeight="1" x14ac:dyDescent="0.2">
      <c r="B3" s="177" t="s">
        <v>206</v>
      </c>
      <c r="C3" s="168"/>
    </row>
    <row r="4" spans="2:27" ht="19.899999999999999" customHeight="1" x14ac:dyDescent="0.2">
      <c r="B4" s="207" t="s">
        <v>207</v>
      </c>
      <c r="C4" s="168"/>
    </row>
    <row r="5" spans="2:27" ht="22.9" customHeight="1" x14ac:dyDescent="0.2">
      <c r="B5" s="175" t="s">
        <v>164</v>
      </c>
      <c r="C5" s="170"/>
    </row>
    <row r="6" spans="2:27" ht="56.45" customHeight="1" x14ac:dyDescent="0.2">
      <c r="B6" s="177" t="s">
        <v>173</v>
      </c>
      <c r="C6" s="170"/>
      <c r="D6" s="17"/>
      <c r="E6" s="17"/>
    </row>
    <row r="7" spans="2:27" ht="45" customHeight="1" x14ac:dyDescent="0.2">
      <c r="B7" s="178" t="s">
        <v>174</v>
      </c>
      <c r="C7" s="170"/>
      <c r="D7" s="17"/>
      <c r="E7" s="17"/>
    </row>
    <row r="8" spans="2:27" ht="22.9" customHeight="1" x14ac:dyDescent="0.2">
      <c r="B8" s="175" t="s">
        <v>165</v>
      </c>
      <c r="C8" s="170"/>
      <c r="D8" s="17"/>
      <c r="E8" s="17"/>
    </row>
    <row r="9" spans="2:27" ht="58.15" customHeight="1" x14ac:dyDescent="0.2">
      <c r="B9" s="177" t="s">
        <v>175</v>
      </c>
      <c r="C9" s="169"/>
      <c r="D9" s="63"/>
      <c r="E9" s="172"/>
      <c r="F9" s="63"/>
      <c r="G9" s="63"/>
      <c r="H9" s="63"/>
      <c r="I9" s="63"/>
      <c r="J9" s="63"/>
    </row>
    <row r="10" spans="2:27" ht="27" customHeight="1" x14ac:dyDescent="0.2">
      <c r="B10" s="177" t="s">
        <v>24</v>
      </c>
      <c r="C10" s="171"/>
      <c r="D10" s="166"/>
      <c r="E10" s="166"/>
      <c r="F10" s="166"/>
      <c r="G10" s="166"/>
      <c r="H10" s="166"/>
      <c r="I10" s="166"/>
      <c r="J10" s="166"/>
      <c r="K10" s="166"/>
    </row>
    <row r="11" spans="2:27" ht="21" customHeight="1" x14ac:dyDescent="0.2">
      <c r="B11" s="178" t="s">
        <v>25</v>
      </c>
      <c r="C11" s="169"/>
      <c r="D11" s="63"/>
      <c r="E11" s="63"/>
      <c r="F11" s="63"/>
      <c r="G11" s="63"/>
      <c r="H11" s="63"/>
      <c r="I11" s="63"/>
      <c r="J11" s="63"/>
    </row>
    <row r="12" spans="2:27" ht="22.9" customHeight="1" x14ac:dyDescent="0.2">
      <c r="B12" s="175" t="s">
        <v>166</v>
      </c>
      <c r="C12" s="169"/>
      <c r="D12" s="63"/>
      <c r="E12" s="63"/>
      <c r="F12" s="63"/>
      <c r="G12" s="63"/>
      <c r="H12" s="63"/>
      <c r="I12" s="63"/>
      <c r="J12" s="63"/>
    </row>
    <row r="13" spans="2:27" ht="21" customHeight="1" x14ac:dyDescent="0.2">
      <c r="B13" s="177" t="s">
        <v>176</v>
      </c>
      <c r="C13" s="169"/>
      <c r="D13" s="63"/>
      <c r="E13" s="63"/>
      <c r="F13" s="63"/>
      <c r="G13" s="63"/>
      <c r="H13" s="63"/>
      <c r="I13" s="63"/>
      <c r="J13" s="63"/>
    </row>
    <row r="14" spans="2:27" ht="46.9" customHeight="1" x14ac:dyDescent="0.2">
      <c r="B14" s="176" t="s">
        <v>26</v>
      </c>
      <c r="C14" s="171"/>
      <c r="D14" s="64"/>
      <c r="E14" s="64"/>
      <c r="F14" s="64"/>
      <c r="G14" s="64"/>
      <c r="H14" s="49"/>
      <c r="I14" s="49"/>
      <c r="J14" s="49"/>
      <c r="K14" s="49"/>
      <c r="L14" s="49"/>
      <c r="M14" s="49"/>
    </row>
    <row r="15" spans="2:27" ht="22.9" customHeight="1" x14ac:dyDescent="0.2">
      <c r="B15" s="175" t="s">
        <v>167</v>
      </c>
      <c r="C15" s="171"/>
      <c r="D15" s="166"/>
      <c r="E15" s="174"/>
      <c r="F15" s="166"/>
      <c r="G15" s="166"/>
      <c r="H15" s="166"/>
      <c r="I15" s="166"/>
      <c r="J15" s="166"/>
      <c r="K15" s="166"/>
      <c r="L15" s="166"/>
      <c r="M15" s="166"/>
    </row>
    <row r="16" spans="2:27" ht="42" customHeight="1" x14ac:dyDescent="0.2">
      <c r="B16" s="176" t="s">
        <v>177</v>
      </c>
      <c r="C16" s="171"/>
      <c r="D16" s="63"/>
      <c r="E16" s="63"/>
      <c r="F16" s="63"/>
      <c r="G16" s="63"/>
      <c r="H16" s="63"/>
      <c r="I16" s="63"/>
      <c r="J16" s="63"/>
    </row>
    <row r="17" spans="2:10" ht="22.9" customHeight="1" x14ac:dyDescent="0.2">
      <c r="B17" s="175" t="s">
        <v>168</v>
      </c>
      <c r="C17" s="169"/>
      <c r="D17" s="63"/>
      <c r="E17" s="63"/>
      <c r="F17" s="63"/>
      <c r="G17" s="63"/>
      <c r="H17" s="63"/>
      <c r="I17" s="63"/>
      <c r="J17" s="63"/>
    </row>
    <row r="18" spans="2:10" ht="55.9" customHeight="1" x14ac:dyDescent="0.2">
      <c r="B18" s="176" t="s">
        <v>178</v>
      </c>
      <c r="C18" s="171"/>
      <c r="D18" s="64"/>
      <c r="E18" s="64"/>
      <c r="F18" s="64"/>
      <c r="G18" s="64"/>
      <c r="H18" s="63"/>
      <c r="I18" s="63"/>
      <c r="J18" s="63"/>
    </row>
    <row r="19" spans="2:10" ht="22.9" customHeight="1" x14ac:dyDescent="0.2">
      <c r="B19" s="175" t="s">
        <v>169</v>
      </c>
      <c r="C19" s="169"/>
      <c r="D19" s="63"/>
      <c r="E19" s="63"/>
      <c r="F19" s="63"/>
      <c r="G19" s="63"/>
      <c r="H19" s="63"/>
      <c r="I19" s="63"/>
      <c r="J19" s="63"/>
    </row>
    <row r="20" spans="2:10" ht="51.6" customHeight="1" x14ac:dyDescent="0.2">
      <c r="B20" s="176" t="s">
        <v>179</v>
      </c>
      <c r="C20" s="169"/>
      <c r="D20" s="63"/>
      <c r="E20" s="63"/>
      <c r="F20" s="63"/>
      <c r="G20" s="63"/>
      <c r="H20" s="63"/>
      <c r="I20" s="63"/>
      <c r="J20" s="63"/>
    </row>
    <row r="21" spans="2:10" ht="22.9" customHeight="1" x14ac:dyDescent="0.2">
      <c r="B21" s="175" t="s">
        <v>170</v>
      </c>
      <c r="C21" s="169"/>
      <c r="D21" s="63"/>
      <c r="E21" s="63"/>
      <c r="F21" s="63"/>
      <c r="G21" s="63"/>
      <c r="H21" s="63"/>
      <c r="I21" s="63"/>
      <c r="J21" s="63"/>
    </row>
    <row r="22" spans="2:10" ht="52.15" customHeight="1" x14ac:dyDescent="0.2">
      <c r="B22" s="176" t="s">
        <v>180</v>
      </c>
      <c r="C22" s="169"/>
      <c r="D22" s="63"/>
      <c r="E22" s="63"/>
      <c r="F22" s="63"/>
      <c r="G22" s="63"/>
      <c r="H22" s="63"/>
      <c r="I22" s="63"/>
      <c r="J22" s="63"/>
    </row>
    <row r="23" spans="2:10" ht="22.9" customHeight="1" x14ac:dyDescent="0.2">
      <c r="B23" s="175" t="s">
        <v>171</v>
      </c>
      <c r="C23" s="169"/>
      <c r="D23" s="63"/>
      <c r="E23" s="63"/>
      <c r="F23" s="63"/>
      <c r="G23" s="63"/>
      <c r="H23" s="63"/>
      <c r="I23" s="63"/>
      <c r="J23" s="63"/>
    </row>
    <row r="24" spans="2:10" ht="85.9" customHeight="1" x14ac:dyDescent="0.2">
      <c r="B24" s="176" t="s">
        <v>181</v>
      </c>
      <c r="C24" s="169"/>
      <c r="D24" s="63"/>
      <c r="E24" s="63"/>
      <c r="F24" s="63"/>
      <c r="G24" s="63"/>
      <c r="H24" s="63"/>
      <c r="I24" s="63"/>
      <c r="J24" s="63"/>
    </row>
    <row r="25" spans="2:10" ht="22.9" customHeight="1" x14ac:dyDescent="0.2">
      <c r="B25" s="175" t="s">
        <v>172</v>
      </c>
      <c r="C25" s="168"/>
    </row>
    <row r="26" spans="2:10" ht="54" customHeight="1" thickBot="1" x14ac:dyDescent="0.25">
      <c r="B26" s="179" t="s">
        <v>182</v>
      </c>
      <c r="C26" s="168"/>
    </row>
    <row r="27" spans="2:10" x14ac:dyDescent="0.2">
      <c r="B27" s="168"/>
      <c r="C27" s="168"/>
    </row>
    <row r="28" spans="2:10" x14ac:dyDescent="0.2">
      <c r="B28" s="168"/>
      <c r="C28" s="168"/>
    </row>
    <row r="29" spans="2:10" x14ac:dyDescent="0.2">
      <c r="B29" s="168"/>
      <c r="C29" s="168"/>
    </row>
  </sheetData>
  <sheetProtection algorithmName="SHA-512" hashValue="YNmDdn5lSHIo8VAmjetnncf3lKS+XUXc+p+LX3eUPM0F/YkGZhEHLveJPkOelEmBgwYbPNhMj95lI04VtfyI2Q==" saltValue="wFDolBdR+byLYt3ghA4UFg==" spinCount="100000" sheet="1" objects="1" scenarios="1"/>
  <hyperlinks>
    <hyperlink ref="B4" r:id="rId1" xr:uid="{00000000-0004-0000-0200-000000000000}"/>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FFFF00"/>
  </sheetPr>
  <dimension ref="A1:R94"/>
  <sheetViews>
    <sheetView showFormulas="1" topLeftCell="A7" zoomScale="70" zoomScaleNormal="70" workbookViewId="0">
      <selection activeCell="A25" sqref="A25"/>
    </sheetView>
  </sheetViews>
  <sheetFormatPr defaultColWidth="9.140625" defaultRowHeight="15" x14ac:dyDescent="0.25"/>
  <cols>
    <col min="1" max="1" width="9.140625" style="21"/>
    <col min="2" max="2" width="41" style="21" customWidth="1"/>
    <col min="3" max="4" width="12.5703125" style="21" customWidth="1"/>
    <col min="5" max="5" width="9.140625" style="21"/>
    <col min="6" max="6" width="9.85546875" style="21" customWidth="1"/>
    <col min="7" max="7" width="32.7109375" style="21" customWidth="1"/>
    <col min="8" max="8" width="23.85546875" style="21" customWidth="1"/>
    <col min="9" max="9" width="10.28515625" style="21" customWidth="1"/>
    <col min="10" max="16384" width="9.140625" style="21"/>
  </cols>
  <sheetData>
    <row r="1" spans="1:10" hidden="1" x14ac:dyDescent="0.25"/>
    <row r="2" spans="1:10" hidden="1" x14ac:dyDescent="0.25">
      <c r="B2" s="22"/>
      <c r="C2" s="357"/>
      <c r="D2" s="358"/>
      <c r="E2" s="359"/>
    </row>
    <row r="3" spans="1:10" hidden="1" x14ac:dyDescent="0.25">
      <c r="B3" s="22"/>
      <c r="C3" s="23"/>
      <c r="F3" s="24"/>
      <c r="I3" s="25"/>
    </row>
    <row r="4" spans="1:10" hidden="1" x14ac:dyDescent="0.25">
      <c r="B4" s="22"/>
      <c r="C4" s="26"/>
      <c r="D4" s="27"/>
    </row>
    <row r="5" spans="1:10" hidden="1" x14ac:dyDescent="0.25"/>
    <row r="6" spans="1:10" hidden="1" x14ac:dyDescent="0.25"/>
    <row r="7" spans="1:10" x14ac:dyDescent="0.25">
      <c r="B7" s="22"/>
      <c r="C7" s="357"/>
      <c r="D7" s="358"/>
      <c r="E7" s="359"/>
    </row>
    <row r="8" spans="1:10" x14ac:dyDescent="0.25">
      <c r="B8" s="22"/>
      <c r="C8" s="23"/>
      <c r="F8" s="24">
        <f ca="1">TODAY()</f>
        <v>45657</v>
      </c>
      <c r="I8" s="25"/>
    </row>
    <row r="9" spans="1:10" x14ac:dyDescent="0.25">
      <c r="B9" s="22" t="s">
        <v>27</v>
      </c>
      <c r="C9" s="80" t="e">
        <f>#REF!</f>
        <v>#REF!</v>
      </c>
      <c r="D9" s="27" t="s">
        <v>28</v>
      </c>
    </row>
    <row r="12" spans="1:10" x14ac:dyDescent="0.25">
      <c r="C12" s="28" t="s">
        <v>29</v>
      </c>
      <c r="G12" s="29" t="s">
        <v>30</v>
      </c>
      <c r="H12" s="29" t="s">
        <v>31</v>
      </c>
    </row>
    <row r="13" spans="1:10" x14ac:dyDescent="0.25">
      <c r="B13" s="22" t="s">
        <v>32</v>
      </c>
      <c r="C13" s="30" t="s">
        <v>2</v>
      </c>
      <c r="F13" s="21" t="s">
        <v>33</v>
      </c>
      <c r="G13" s="29"/>
      <c r="H13" s="29" t="e">
        <f>IF(OR(C15="v.o.s.",C15="k.s."),D21-1,IF(AND(C13="ano",C14&lt;=1095),D21-1,IF(D21&lt;0,D21+1,0.5*(D22+D23))))</f>
        <v>#REF!</v>
      </c>
      <c r="J13" s="21" t="s">
        <v>34</v>
      </c>
    </row>
    <row r="14" spans="1:10" x14ac:dyDescent="0.25">
      <c r="B14" s="22" t="s">
        <v>35</v>
      </c>
      <c r="C14" s="31" t="e">
        <f ca="1">F8-C9</f>
        <v>#REF!</v>
      </c>
      <c r="F14" s="21" t="s">
        <v>36</v>
      </c>
      <c r="G14" s="29"/>
      <c r="H14" s="29" t="e">
        <f>IF(OR(C15="jiná",C15="s.r.o.",C15="a.s."),D21-1,IF(AND(C13="ano",C14&lt;=1095),D21-1,IF(D21&lt;0,D21+1,(D21-D29-D24)*0.5)))</f>
        <v>#REF!</v>
      </c>
      <c r="J14" s="21" t="s">
        <v>34</v>
      </c>
    </row>
    <row r="15" spans="1:10" x14ac:dyDescent="0.25">
      <c r="B15" s="22" t="s">
        <v>37</v>
      </c>
      <c r="C15" s="30" t="e">
        <f>#REF!</f>
        <v>#REF!</v>
      </c>
      <c r="F15" s="21" t="s">
        <v>39</v>
      </c>
      <c r="G15" s="29">
        <f>IF(C13="ano",0,IF(C21&lt;=0,100,C25/C21))</f>
        <v>0</v>
      </c>
      <c r="H15" s="29">
        <f>IF(C13="ano",0,IF(D21&lt;=0,100,D25/D21))</f>
        <v>0</v>
      </c>
      <c r="J15" s="21" t="s">
        <v>40</v>
      </c>
    </row>
    <row r="16" spans="1:10" x14ac:dyDescent="0.25">
      <c r="A16" s="21" t="s">
        <v>41</v>
      </c>
      <c r="B16" s="22" t="s">
        <v>42</v>
      </c>
      <c r="C16" s="30" t="e">
        <f>#REF!</f>
        <v>#REF!</v>
      </c>
      <c r="F16" s="21" t="s">
        <v>43</v>
      </c>
      <c r="G16" s="29" t="e">
        <f>IF(C27&lt;=0,"100",IF(C13="ne",(C28+C27+C26)/C27,"100"))</f>
        <v>#REF!</v>
      </c>
      <c r="H16" s="29" t="e">
        <f>IF(D27&lt;=0,"100",IF(C13="ne",(D28+D27+D26)/D27,"100"))</f>
        <v>#REF!</v>
      </c>
      <c r="J16" s="21" t="s">
        <v>44</v>
      </c>
    </row>
    <row r="17" spans="1:18" x14ac:dyDescent="0.25">
      <c r="A17" s="21" t="s">
        <v>45</v>
      </c>
      <c r="B17" s="22" t="s">
        <v>46</v>
      </c>
      <c r="C17" s="30" t="e">
        <f>#REF!</f>
        <v>#REF!</v>
      </c>
    </row>
    <row r="18" spans="1:18" x14ac:dyDescent="0.25">
      <c r="F18" s="32" t="s">
        <v>47</v>
      </c>
    </row>
    <row r="19" spans="1:18" x14ac:dyDescent="0.25">
      <c r="C19" s="360" t="s">
        <v>48</v>
      </c>
      <c r="D19" s="360"/>
      <c r="F19" s="21" t="s">
        <v>49</v>
      </c>
      <c r="G19" s="21" t="s">
        <v>50</v>
      </c>
    </row>
    <row r="20" spans="1:18" x14ac:dyDescent="0.25">
      <c r="B20" s="33" t="s">
        <v>51</v>
      </c>
      <c r="C20" s="34" t="e">
        <f>D20-1</f>
        <v>#REF!</v>
      </c>
      <c r="D20" s="35" t="e">
        <f>#REF!</f>
        <v>#REF!</v>
      </c>
      <c r="F20" s="21" t="s">
        <v>52</v>
      </c>
      <c r="G20" s="21" t="s">
        <v>53</v>
      </c>
    </row>
    <row r="21" spans="1:18" x14ac:dyDescent="0.25">
      <c r="A21" s="33" t="s">
        <v>54</v>
      </c>
      <c r="B21" s="22" t="s">
        <v>55</v>
      </c>
      <c r="C21" s="36" t="e">
        <f>#REF!</f>
        <v>#REF!</v>
      </c>
      <c r="D21" s="36" t="e">
        <f>#REF!</f>
        <v>#REF!</v>
      </c>
      <c r="E21" s="21" t="s">
        <v>83</v>
      </c>
      <c r="R21" s="21" t="s">
        <v>84</v>
      </c>
    </row>
    <row r="22" spans="1:18" x14ac:dyDescent="0.25">
      <c r="B22" s="22" t="s">
        <v>56</v>
      </c>
      <c r="C22" s="36" t="e">
        <f>#REF!</f>
        <v>#REF!</v>
      </c>
      <c r="D22" s="36" t="e">
        <f>#REF!</f>
        <v>#REF!</v>
      </c>
      <c r="E22" s="21" t="s">
        <v>83</v>
      </c>
      <c r="F22" s="37" t="s">
        <v>33</v>
      </c>
      <c r="G22" s="37" t="s">
        <v>36</v>
      </c>
      <c r="H22" s="37" t="s">
        <v>57</v>
      </c>
      <c r="I22" s="37" t="s">
        <v>58</v>
      </c>
      <c r="J22" s="37" t="s">
        <v>59</v>
      </c>
      <c r="K22" s="38"/>
    </row>
    <row r="23" spans="1:18" x14ac:dyDescent="0.25">
      <c r="B23" s="22" t="s">
        <v>60</v>
      </c>
      <c r="C23" s="36" t="e">
        <f>#REF!</f>
        <v>#REF!</v>
      </c>
      <c r="D23" s="36" t="e">
        <f>#REF!</f>
        <v>#REF!</v>
      </c>
      <c r="E23" s="21" t="s">
        <v>83</v>
      </c>
      <c r="F23" s="37" t="e">
        <f ca="1">IF(G45="není v obtížích","ne","ano")</f>
        <v>#REF!</v>
      </c>
      <c r="G23" s="37" t="e">
        <f ca="1">IF(G46="není v obtížích","ne","ano")</f>
        <v>#REF!</v>
      </c>
      <c r="H23" s="37" t="e">
        <f>IF(G49="není v obtížích","ne","ano")</f>
        <v>#REF!</v>
      </c>
      <c r="I23" s="37" t="e">
        <f>IF(G50="není v obtížích","ne","ano")</f>
        <v>#REF!</v>
      </c>
      <c r="J23" s="37" t="e">
        <f>IF(G51="není v obtížích","ne","ano")</f>
        <v>#REF!</v>
      </c>
      <c r="K23" s="38"/>
    </row>
    <row r="24" spans="1:18" x14ac:dyDescent="0.25">
      <c r="B24" s="22" t="s">
        <v>61</v>
      </c>
      <c r="C24" s="36" t="e">
        <f>#REF!</f>
        <v>#REF!</v>
      </c>
      <c r="D24" s="36" t="e">
        <f>#REF!</f>
        <v>#REF!</v>
      </c>
      <c r="R24" s="21" t="s">
        <v>84</v>
      </c>
    </row>
    <row r="25" spans="1:18" ht="15.75" thickBot="1" x14ac:dyDescent="0.3">
      <c r="B25" s="39" t="s">
        <v>62</v>
      </c>
      <c r="C25" s="36" t="e">
        <f>#REF!</f>
        <v>#REF!</v>
      </c>
      <c r="D25" s="36" t="e">
        <f>#REF!</f>
        <v>#REF!</v>
      </c>
      <c r="F25" s="40" t="s">
        <v>63</v>
      </c>
      <c r="G25" s="40"/>
      <c r="H25" s="40"/>
      <c r="I25" s="41" t="e">
        <f>IF(OR(H13&gt;D21,H14&gt;D21,AND(G15&gt;7.5,H15&gt;7.5,G16&lt;1,H16&lt;1),C16="ano",C17="ano"),"se jedná",IF(AND(C21="",H16&lt;1,H15&gt;7.5),"se jedná","se nejedná"))</f>
        <v>#REF!</v>
      </c>
      <c r="J25" s="40" t="s">
        <v>64</v>
      </c>
      <c r="K25" s="40"/>
    </row>
    <row r="26" spans="1:18" x14ac:dyDescent="0.25">
      <c r="A26" s="33" t="s">
        <v>65</v>
      </c>
      <c r="B26" s="42" t="s">
        <v>66</v>
      </c>
      <c r="C26" s="36" t="e">
        <f>#REF!</f>
        <v>#REF!</v>
      </c>
      <c r="D26" s="36" t="e">
        <f>#REF!</f>
        <v>#REF!</v>
      </c>
    </row>
    <row r="27" spans="1:18" x14ac:dyDescent="0.25">
      <c r="B27" s="22" t="s">
        <v>67</v>
      </c>
      <c r="C27" s="36" t="e">
        <f>#REF!</f>
        <v>#REF!</v>
      </c>
      <c r="D27" s="36" t="e">
        <f>#REF!</f>
        <v>#REF!</v>
      </c>
      <c r="F27" s="43" t="s">
        <v>68</v>
      </c>
      <c r="H27" s="361"/>
      <c r="I27" s="362"/>
      <c r="J27" s="362"/>
      <c r="K27" s="362"/>
      <c r="L27" s="362"/>
      <c r="M27" s="362"/>
      <c r="N27" s="362"/>
      <c r="O27" s="362"/>
      <c r="P27" s="363"/>
    </row>
    <row r="28" spans="1:18" x14ac:dyDescent="0.25">
      <c r="B28" s="22" t="s">
        <v>69</v>
      </c>
      <c r="C28" s="36" t="e">
        <f>#REF!</f>
        <v>#REF!</v>
      </c>
      <c r="D28" s="36" t="e">
        <f>#REF!</f>
        <v>#REF!</v>
      </c>
      <c r="H28" s="364"/>
      <c r="I28" s="365"/>
      <c r="J28" s="365"/>
      <c r="K28" s="365"/>
      <c r="L28" s="365"/>
      <c r="M28" s="365"/>
      <c r="N28" s="365"/>
      <c r="O28" s="365"/>
      <c r="P28" s="366"/>
      <c r="Q28" s="44"/>
      <c r="R28" s="44"/>
    </row>
    <row r="29" spans="1:18" x14ac:dyDescent="0.25">
      <c r="B29" s="22" t="s">
        <v>70</v>
      </c>
      <c r="C29" s="36" t="e">
        <f>#REF!</f>
        <v>#REF!</v>
      </c>
      <c r="D29" s="36" t="e">
        <f>#REF!</f>
        <v>#REF!</v>
      </c>
      <c r="H29" s="367"/>
      <c r="I29" s="368"/>
      <c r="J29" s="368"/>
      <c r="K29" s="368"/>
      <c r="L29" s="368"/>
      <c r="M29" s="368"/>
      <c r="N29" s="368"/>
      <c r="O29" s="368"/>
      <c r="P29" s="369"/>
      <c r="R29" s="21" t="s">
        <v>84</v>
      </c>
    </row>
    <row r="31" spans="1:18" x14ac:dyDescent="0.25">
      <c r="B31" s="371"/>
      <c r="C31" s="372"/>
      <c r="D31" s="372"/>
      <c r="E31" s="372"/>
      <c r="F31" s="372"/>
      <c r="G31" s="372"/>
      <c r="H31" s="372"/>
      <c r="I31" s="372"/>
    </row>
    <row r="33" spans="1:15" hidden="1" x14ac:dyDescent="0.25"/>
    <row r="34" spans="1:15" hidden="1" x14ac:dyDescent="0.25">
      <c r="F34" s="45"/>
    </row>
    <row r="35" spans="1:15" hidden="1" x14ac:dyDescent="0.25">
      <c r="F35" s="45"/>
    </row>
    <row r="36" spans="1:15" hidden="1" x14ac:dyDescent="0.25">
      <c r="F36" s="45"/>
    </row>
    <row r="37" spans="1:15" hidden="1" x14ac:dyDescent="0.25">
      <c r="F37" s="45"/>
    </row>
    <row r="38" spans="1:15" hidden="1" x14ac:dyDescent="0.25">
      <c r="A38" s="45" t="s">
        <v>71</v>
      </c>
      <c r="B38" s="45" t="s">
        <v>72</v>
      </c>
      <c r="C38" s="45"/>
      <c r="D38" s="45"/>
      <c r="E38" s="45"/>
      <c r="F38" s="45"/>
    </row>
    <row r="39" spans="1:15" hidden="1" x14ac:dyDescent="0.25">
      <c r="A39" s="45" t="s">
        <v>73</v>
      </c>
      <c r="B39" s="45" t="s">
        <v>74</v>
      </c>
      <c r="C39" s="45" t="s">
        <v>75</v>
      </c>
      <c r="D39" s="45" t="s">
        <v>76</v>
      </c>
      <c r="E39" s="45" t="s">
        <v>38</v>
      </c>
      <c r="F39" s="45"/>
    </row>
    <row r="40" spans="1:15" hidden="1" x14ac:dyDescent="0.25">
      <c r="A40" s="45">
        <v>2017</v>
      </c>
      <c r="B40" s="45">
        <v>2018</v>
      </c>
      <c r="C40" s="45">
        <v>2019</v>
      </c>
      <c r="D40" s="45">
        <v>2020</v>
      </c>
      <c r="E40" s="45"/>
      <c r="F40" s="45"/>
    </row>
    <row r="41" spans="1:15" hidden="1" x14ac:dyDescent="0.25">
      <c r="E41" s="45"/>
      <c r="F41" s="45"/>
    </row>
    <row r="42" spans="1:15" hidden="1" x14ac:dyDescent="0.25">
      <c r="E42" s="45"/>
      <c r="F42" s="45"/>
    </row>
    <row r="43" spans="1:15" hidden="1" x14ac:dyDescent="0.25">
      <c r="E43" s="45"/>
      <c r="F43" s="45"/>
    </row>
    <row r="44" spans="1:15" hidden="1" x14ac:dyDescent="0.25">
      <c r="E44" s="45"/>
    </row>
    <row r="45" spans="1:15" hidden="1" x14ac:dyDescent="0.25">
      <c r="E45" s="45"/>
      <c r="F45" s="21" t="s">
        <v>33</v>
      </c>
      <c r="G45" s="21" t="e">
        <f ca="1">IF(AND(OR(C15=A39,C15=B39,C15=E39),OR(C13="ne",AND(C13="ano",C14&gt;1095))),IF(D21&lt;0,"je v obtížích",IF(0.5*(D22+D23)&lt;D21,"je v obtížích","není v obtížích")),"není v obtížích")</f>
        <v>#REF!</v>
      </c>
      <c r="K45" s="21" t="s">
        <v>77</v>
      </c>
      <c r="O45" s="44"/>
    </row>
    <row r="46" spans="1:15" hidden="1" x14ac:dyDescent="0.25">
      <c r="E46" s="45"/>
      <c r="F46" s="21" t="s">
        <v>36</v>
      </c>
      <c r="G46" s="21" t="e">
        <f ca="1">IF(AND(OR(C15=C39,C15=D39),OR(C13="ne",AND(C13="ano",C14&gt;1095))),IF(D21&lt;0,"je v obtížích",IF((D21-D29-D24)*0.5&gt;D21,"je v obtížích","není v obtížích")),"není v obtížích")</f>
        <v>#REF!</v>
      </c>
      <c r="K46" s="21" t="s">
        <v>78</v>
      </c>
    </row>
    <row r="47" spans="1:15" hidden="1" x14ac:dyDescent="0.25">
      <c r="E47" s="45"/>
      <c r="F47" s="21" t="s">
        <v>39</v>
      </c>
      <c r="G47" s="21" t="str">
        <f>IF(C13="ne",IF(C21&lt;=0,"je v obtížích",IF(C25/C21&gt;7.5,"je v obtížích","není v obtížích")),"není v obtížích")</f>
        <v>není v obtížích</v>
      </c>
      <c r="H47" s="21" t="str">
        <f>IF(C13="ne",IF(D21&lt;=0,"je v obtížích",IF(D25/D21&gt;7.5,"je v obtížích","není v obtížích")),"není v obtížích")</f>
        <v>není v obtížích</v>
      </c>
      <c r="I47" s="21" t="str">
        <f>IF(AND(G47="je v obtížích",H47="je v obtížích"),"je v obtížích","není v obtížích")</f>
        <v>není v obtížích</v>
      </c>
      <c r="K47" s="21" t="s">
        <v>79</v>
      </c>
    </row>
    <row r="48" spans="1:15" hidden="1" x14ac:dyDescent="0.25">
      <c r="E48" s="45"/>
      <c r="F48" s="21" t="s">
        <v>43</v>
      </c>
      <c r="G48" s="21" t="str">
        <f>IF(C13="ne",IF(C27&lt;=0,"není v obtížích",IF((C28+C27+C26)/C27&lt;1,"je v obtížích","není v obtížích")),"není v obtížích")</f>
        <v>není v obtížích</v>
      </c>
      <c r="H48" s="21" t="str">
        <f>IF(C13="ne",IF(D27&lt;=0,"není v obtížích",IF((D28+D27+D26)/D27&lt;1,"je v obtížích","není v obtížích")),"není v obtížích")</f>
        <v>není v obtížích</v>
      </c>
      <c r="I48" s="21" t="e">
        <f>IF(AND(G48="je v obtížích",H48="je v obtížích"),"je v obtížích",IF(AND(C21="",H48="je v obtížích"),"je v obtížích","není v obtížích"))</f>
        <v>#REF!</v>
      </c>
      <c r="K48" s="21" t="s">
        <v>80</v>
      </c>
    </row>
    <row r="49" spans="1:11" hidden="1" x14ac:dyDescent="0.25">
      <c r="E49" s="45"/>
      <c r="F49" s="21" t="s">
        <v>57</v>
      </c>
      <c r="G49" s="21" t="e">
        <f>IF(C16="ano","je v obtížích","není v obtížích")</f>
        <v>#REF!</v>
      </c>
      <c r="K49" s="21" t="s">
        <v>81</v>
      </c>
    </row>
    <row r="50" spans="1:11" hidden="1" x14ac:dyDescent="0.25">
      <c r="E50" s="45"/>
      <c r="F50" s="21" t="s">
        <v>58</v>
      </c>
      <c r="G50" s="21" t="e">
        <f>IF(C17="ano","je v obtížích","není v obtížích")</f>
        <v>#REF!</v>
      </c>
      <c r="K50" s="21" t="s">
        <v>82</v>
      </c>
    </row>
    <row r="51" spans="1:11" hidden="1" x14ac:dyDescent="0.25">
      <c r="F51" s="21" t="s">
        <v>59</v>
      </c>
      <c r="G51" s="21" t="e">
        <f>IF(AND(I47="je v obtížích",I48="je v obtížích"),"je v obtížích","není v obtížích")</f>
        <v>#REF!</v>
      </c>
    </row>
    <row r="52" spans="1:11" hidden="1" x14ac:dyDescent="0.25">
      <c r="F52" s="370" t="e">
        <f ca="1">IF(AND(G45="není v obtížích",G46="není v obtížích",G49="není v obtížích",G50="není v obtížích",G51="není v obtížích"),"není v obtížích","je v obtížích")</f>
        <v>#REF!</v>
      </c>
      <c r="G52" s="370"/>
      <c r="H52" s="370"/>
      <c r="I52" s="370"/>
    </row>
    <row r="53" spans="1:11" hidden="1" x14ac:dyDescent="0.25"/>
    <row r="54" spans="1:11" hidden="1" x14ac:dyDescent="0.25">
      <c r="C54" s="28" t="s">
        <v>29</v>
      </c>
      <c r="G54" s="29" t="s">
        <v>30</v>
      </c>
      <c r="H54" s="29" t="s">
        <v>31</v>
      </c>
    </row>
    <row r="55" spans="1:11" hidden="1" x14ac:dyDescent="0.25">
      <c r="B55" s="22" t="s">
        <v>32</v>
      </c>
      <c r="C55" s="30" t="str">
        <f>C13</f>
        <v>ANO</v>
      </c>
      <c r="F55" s="21" t="s">
        <v>33</v>
      </c>
      <c r="G55" s="29"/>
      <c r="H55" s="29" t="e">
        <f>IF(OR(C57="v.o.s.",C57="k.s."),D63-1,IF(AND(C55="ano",C56&lt;=1095),D63-1,IF(D63&lt;0,D63+1,0.5*(D64+D65))))</f>
        <v>#REF!</v>
      </c>
      <c r="J55" s="21" t="s">
        <v>34</v>
      </c>
    </row>
    <row r="56" spans="1:11" hidden="1" x14ac:dyDescent="0.25">
      <c r="B56" s="22" t="s">
        <v>35</v>
      </c>
      <c r="C56" s="31" t="e">
        <f ca="1">C14</f>
        <v>#REF!</v>
      </c>
      <c r="F56" s="21" t="s">
        <v>36</v>
      </c>
      <c r="G56" s="29"/>
      <c r="H56" s="29" t="e">
        <f>IF(OR(C57="jiná",C57="s.r.o.",C57="a.s."),D63-1,IF(AND(C55="ano",C56&lt;=1095),D63-1,IF(D63&lt;0,D63+1,(D63-D71-D66)*0.5)))</f>
        <v>#REF!</v>
      </c>
      <c r="J56" s="21" t="s">
        <v>34</v>
      </c>
    </row>
    <row r="57" spans="1:11" hidden="1" x14ac:dyDescent="0.25">
      <c r="B57" s="22" t="s">
        <v>37</v>
      </c>
      <c r="C57" s="30" t="e">
        <f>C15</f>
        <v>#REF!</v>
      </c>
      <c r="F57" s="21" t="s">
        <v>39</v>
      </c>
      <c r="G57" s="29">
        <f>IF(C55="ano",0,IF(C63&lt;=0,100,C67/C63))</f>
        <v>0</v>
      </c>
      <c r="H57" s="29">
        <f>IF(C55="ano",0,IF(D63&lt;=0,100,D67/D63))</f>
        <v>0</v>
      </c>
      <c r="J57" s="21" t="s">
        <v>40</v>
      </c>
    </row>
    <row r="58" spans="1:11" hidden="1" x14ac:dyDescent="0.25">
      <c r="A58" s="21" t="s">
        <v>41</v>
      </c>
      <c r="B58" s="22" t="s">
        <v>42</v>
      </c>
      <c r="C58" s="30" t="e">
        <f>C16</f>
        <v>#REF!</v>
      </c>
      <c r="F58" s="21" t="s">
        <v>43</v>
      </c>
      <c r="G58" s="29" t="e">
        <f>IF(C69&lt;=0,"100",IF(C55="ne",(C70+C69+C68)/C69,"100"))</f>
        <v>#REF!</v>
      </c>
      <c r="H58" s="29" t="e">
        <f>IF(D69&lt;=0,"100",IF(C55="ne",(D70+D69+D68)/D69,"100"))</f>
        <v>#REF!</v>
      </c>
      <c r="J58" s="21" t="s">
        <v>44</v>
      </c>
    </row>
    <row r="59" spans="1:11" hidden="1" x14ac:dyDescent="0.25">
      <c r="A59" s="21" t="s">
        <v>45</v>
      </c>
      <c r="B59" s="22" t="s">
        <v>46</v>
      </c>
      <c r="C59" s="30" t="e">
        <f>C17</f>
        <v>#REF!</v>
      </c>
    </row>
    <row r="60" spans="1:11" hidden="1" x14ac:dyDescent="0.25">
      <c r="F60" s="32" t="s">
        <v>47</v>
      </c>
    </row>
    <row r="61" spans="1:11" hidden="1" x14ac:dyDescent="0.25">
      <c r="C61" s="360" t="s">
        <v>48</v>
      </c>
      <c r="D61" s="360"/>
      <c r="F61" s="21" t="s">
        <v>49</v>
      </c>
      <c r="G61" s="21" t="s">
        <v>50</v>
      </c>
    </row>
    <row r="62" spans="1:11" hidden="1" x14ac:dyDescent="0.25">
      <c r="B62" s="33" t="s">
        <v>51</v>
      </c>
      <c r="C62" s="34" t="e">
        <f>D62-1</f>
        <v>#REF!</v>
      </c>
      <c r="D62" s="35" t="e">
        <f>D20</f>
        <v>#REF!</v>
      </c>
      <c r="F62" s="21" t="s">
        <v>52</v>
      </c>
      <c r="G62" s="21" t="s">
        <v>53</v>
      </c>
    </row>
    <row r="63" spans="1:11" hidden="1" x14ac:dyDescent="0.25">
      <c r="A63" s="33" t="s">
        <v>54</v>
      </c>
      <c r="B63" s="22" t="s">
        <v>55</v>
      </c>
      <c r="C63" s="36" t="e">
        <f>#REF!</f>
        <v>#REF!</v>
      </c>
      <c r="D63" s="36" t="e">
        <f>#REF!</f>
        <v>#REF!</v>
      </c>
    </row>
    <row r="64" spans="1:11" hidden="1" x14ac:dyDescent="0.25">
      <c r="B64" s="22" t="s">
        <v>56</v>
      </c>
      <c r="C64" s="36" t="e">
        <f>#REF!</f>
        <v>#REF!</v>
      </c>
      <c r="D64" s="36" t="e">
        <f>#REF!</f>
        <v>#REF!</v>
      </c>
      <c r="F64" s="37" t="s">
        <v>33</v>
      </c>
      <c r="G64" s="37" t="s">
        <v>36</v>
      </c>
      <c r="H64" s="37" t="s">
        <v>57</v>
      </c>
      <c r="I64" s="37" t="s">
        <v>58</v>
      </c>
      <c r="J64" s="37" t="s">
        <v>59</v>
      </c>
      <c r="K64" s="38"/>
    </row>
    <row r="65" spans="1:18" hidden="1" x14ac:dyDescent="0.25">
      <c r="B65" s="22" t="s">
        <v>60</v>
      </c>
      <c r="C65" s="36" t="e">
        <f>#REF!</f>
        <v>#REF!</v>
      </c>
      <c r="D65" s="36" t="e">
        <f>#REF!</f>
        <v>#REF!</v>
      </c>
      <c r="F65" s="37" t="e">
        <f ca="1">IF(G86="není v obtížích","ne","ano")</f>
        <v>#REF!</v>
      </c>
      <c r="G65" s="37" t="e">
        <f ca="1">IF(G87="není v obtížích","ne","ano")</f>
        <v>#REF!</v>
      </c>
      <c r="H65" s="37" t="e">
        <f>IF(G90="není v obtížích","ne","ano")</f>
        <v>#REF!</v>
      </c>
      <c r="I65" s="37" t="e">
        <f>IF(G91="není v obtížích","ne","ano")</f>
        <v>#REF!</v>
      </c>
      <c r="J65" s="37" t="e">
        <f>IF(G92="není v obtížích","ne","ano")</f>
        <v>#REF!</v>
      </c>
      <c r="K65" s="38"/>
    </row>
    <row r="66" spans="1:18" hidden="1" x14ac:dyDescent="0.25">
      <c r="B66" s="22" t="s">
        <v>61</v>
      </c>
      <c r="C66" s="36" t="e">
        <f>#REF!</f>
        <v>#REF!</v>
      </c>
      <c r="D66" s="36" t="e">
        <f>#REF!</f>
        <v>#REF!</v>
      </c>
    </row>
    <row r="67" spans="1:18" ht="15.75" hidden="1" thickBot="1" x14ac:dyDescent="0.3">
      <c r="B67" s="39" t="s">
        <v>62</v>
      </c>
      <c r="C67" s="36" t="e">
        <f>#REF!</f>
        <v>#REF!</v>
      </c>
      <c r="D67" s="36" t="e">
        <f>#REF!</f>
        <v>#REF!</v>
      </c>
      <c r="F67" s="40" t="s">
        <v>63</v>
      </c>
      <c r="G67" s="40"/>
      <c r="H67" s="40"/>
      <c r="I67" s="41" t="e">
        <f>IF(OR(H55&gt;D63,H56&gt;D63,AND(G57&gt;7.5,H57&gt;7.5,G58&lt;1,H58&lt;1),C58="ano",C59="ano"),"se jedná",IF(AND(C63="",H58&lt;1,H57&gt;7.5),"se jedná","se nejedná"))</f>
        <v>#REF!</v>
      </c>
      <c r="J67" s="40" t="s">
        <v>64</v>
      </c>
      <c r="K67" s="40"/>
    </row>
    <row r="68" spans="1:18" hidden="1" x14ac:dyDescent="0.25">
      <c r="A68" s="33" t="s">
        <v>65</v>
      </c>
      <c r="B68" s="42" t="s">
        <v>66</v>
      </c>
      <c r="C68" s="36" t="e">
        <f>#REF!</f>
        <v>#REF!</v>
      </c>
      <c r="D68" s="36" t="e">
        <f>#REF!</f>
        <v>#REF!</v>
      </c>
    </row>
    <row r="69" spans="1:18" hidden="1" x14ac:dyDescent="0.25">
      <c r="B69" s="22" t="s">
        <v>67</v>
      </c>
      <c r="C69" s="36" t="e">
        <f>#REF!</f>
        <v>#REF!</v>
      </c>
      <c r="D69" s="36" t="e">
        <f>#REF!</f>
        <v>#REF!</v>
      </c>
      <c r="F69" s="43" t="s">
        <v>68</v>
      </c>
      <c r="H69" s="361"/>
      <c r="I69" s="362"/>
      <c r="J69" s="362"/>
      <c r="K69" s="362"/>
      <c r="L69" s="362"/>
      <c r="M69" s="362"/>
      <c r="N69" s="362"/>
      <c r="O69" s="362"/>
      <c r="P69" s="363"/>
    </row>
    <row r="70" spans="1:18" hidden="1" x14ac:dyDescent="0.25">
      <c r="B70" s="22" t="s">
        <v>69</v>
      </c>
      <c r="C70" s="36" t="e">
        <f>#REF!</f>
        <v>#REF!</v>
      </c>
      <c r="D70" s="36" t="e">
        <f>#REF!</f>
        <v>#REF!</v>
      </c>
      <c r="H70" s="364"/>
      <c r="I70" s="365"/>
      <c r="J70" s="365"/>
      <c r="K70" s="365"/>
      <c r="L70" s="365"/>
      <c r="M70" s="365"/>
      <c r="N70" s="365"/>
      <c r="O70" s="365"/>
      <c r="P70" s="366"/>
      <c r="Q70" s="44"/>
      <c r="R70" s="44"/>
    </row>
    <row r="71" spans="1:18" hidden="1" x14ac:dyDescent="0.25">
      <c r="B71" s="22" t="s">
        <v>70</v>
      </c>
      <c r="C71" s="36" t="e">
        <f>#REF!</f>
        <v>#REF!</v>
      </c>
      <c r="D71" s="36" t="e">
        <f>#REF!</f>
        <v>#REF!</v>
      </c>
      <c r="H71" s="367"/>
      <c r="I71" s="368"/>
      <c r="J71" s="368"/>
      <c r="K71" s="368"/>
      <c r="L71" s="368"/>
      <c r="M71" s="368"/>
      <c r="N71" s="368"/>
      <c r="O71" s="368"/>
      <c r="P71" s="369"/>
    </row>
    <row r="72" spans="1:18" hidden="1" x14ac:dyDescent="0.25"/>
    <row r="73" spans="1:18" hidden="1" x14ac:dyDescent="0.25"/>
    <row r="74" spans="1:18" hidden="1" x14ac:dyDescent="0.25"/>
    <row r="75" spans="1:18" hidden="1" x14ac:dyDescent="0.25">
      <c r="F75" s="45"/>
    </row>
    <row r="76" spans="1:18" hidden="1" x14ac:dyDescent="0.25">
      <c r="F76" s="45"/>
    </row>
    <row r="77" spans="1:18" hidden="1" x14ac:dyDescent="0.25">
      <c r="F77" s="45"/>
    </row>
    <row r="78" spans="1:18" hidden="1" x14ac:dyDescent="0.25">
      <c r="F78" s="45"/>
    </row>
    <row r="79" spans="1:18" hidden="1" x14ac:dyDescent="0.25">
      <c r="A79" s="45" t="s">
        <v>71</v>
      </c>
      <c r="B79" s="45" t="s">
        <v>72</v>
      </c>
      <c r="C79" s="45"/>
      <c r="D79" s="45"/>
      <c r="E79" s="45"/>
      <c r="F79" s="45"/>
    </row>
    <row r="80" spans="1:18" hidden="1" x14ac:dyDescent="0.25">
      <c r="A80" s="45" t="s">
        <v>73</v>
      </c>
      <c r="B80" s="45" t="s">
        <v>74</v>
      </c>
      <c r="C80" s="45" t="s">
        <v>75</v>
      </c>
      <c r="D80" s="45" t="s">
        <v>76</v>
      </c>
      <c r="E80" s="45" t="s">
        <v>38</v>
      </c>
      <c r="F80" s="45"/>
    </row>
    <row r="81" spans="1:15" hidden="1" x14ac:dyDescent="0.25">
      <c r="A81" s="45">
        <v>2017</v>
      </c>
      <c r="B81" s="45">
        <v>2018</v>
      </c>
      <c r="C81" s="45">
        <v>2019</v>
      </c>
      <c r="D81" s="45">
        <v>2020</v>
      </c>
      <c r="E81" s="45"/>
      <c r="F81" s="45"/>
    </row>
    <row r="82" spans="1:15" hidden="1" x14ac:dyDescent="0.25">
      <c r="E82" s="45"/>
      <c r="F82" s="45"/>
    </row>
    <row r="83" spans="1:15" hidden="1" x14ac:dyDescent="0.25">
      <c r="E83" s="45"/>
      <c r="F83" s="45"/>
    </row>
    <row r="84" spans="1:15" hidden="1" x14ac:dyDescent="0.25">
      <c r="E84" s="45"/>
      <c r="F84" s="45"/>
    </row>
    <row r="85" spans="1:15" hidden="1" x14ac:dyDescent="0.25">
      <c r="E85" s="45"/>
    </row>
    <row r="86" spans="1:15" hidden="1" x14ac:dyDescent="0.25">
      <c r="E86" s="45"/>
      <c r="F86" s="21" t="s">
        <v>33</v>
      </c>
      <c r="G86" s="21" t="e">
        <f ca="1">IF(AND(OR($C$15=A80,$C$15=B80,$C$15=E80),OR($C$13="ne",AND($C$13="ano",$C$14&gt;1095))),IF(D63&lt;0,"je v obtížích",IF(0.5*(D64+D65)&gt;D63,"je v obtížích","není v obtížích")),"není v obtížích")</f>
        <v>#REF!</v>
      </c>
      <c r="K86" s="21" t="s">
        <v>77</v>
      </c>
      <c r="O86" s="44"/>
    </row>
    <row r="87" spans="1:15" hidden="1" x14ac:dyDescent="0.25">
      <c r="E87" s="45"/>
      <c r="F87" s="21" t="s">
        <v>36</v>
      </c>
      <c r="G87" s="21" t="e">
        <f ca="1">IF(AND(OR($C$15=C80,$C$15=D80),OR($C$13="ne",AND($C$13="ano",$C$14&gt;1095))),IF(D63&lt;0,"je v obtížích",IF((D63-D71-D66)*0.5&gt;D63,"je v obtížích","není v obtížích")),"není v obtížích")</f>
        <v>#REF!</v>
      </c>
      <c r="K87" s="21" t="s">
        <v>78</v>
      </c>
    </row>
    <row r="88" spans="1:15" hidden="1" x14ac:dyDescent="0.25">
      <c r="E88" s="45"/>
      <c r="F88" s="21" t="s">
        <v>39</v>
      </c>
      <c r="G88" s="21" t="str">
        <f>IF($C$13="ne",IF(C63&lt;=0,"je v obtížích",IF(C67/C63&gt;7.5,"je v obtížích","není v obtížích")),"není v obtížích")</f>
        <v>není v obtížích</v>
      </c>
      <c r="H88" s="21" t="str">
        <f>IF(C55="ne",IF(D63&lt;=0,"je v obtížích",IF(D67/D63&gt;7.5,"je v obtížích","není v obtížích")),"není v obtížích")</f>
        <v>není v obtížích</v>
      </c>
      <c r="I88" s="21" t="str">
        <f>IF(AND(G88="je v obtížích",H88="je v obtížích"),"je v obtížích","není v obtížích")</f>
        <v>není v obtížích</v>
      </c>
      <c r="K88" s="21" t="s">
        <v>79</v>
      </c>
    </row>
    <row r="89" spans="1:15" hidden="1" x14ac:dyDescent="0.25">
      <c r="E89" s="45"/>
      <c r="F89" s="21" t="s">
        <v>43</v>
      </c>
      <c r="G89" s="21" t="str">
        <f>IF($C$13="ne",IF(C69&lt;=0,"není v obtížích",IF((C70+C69+C68)/C69&lt;1,"je v obtížích","není v obtížích")),"není v obtížích")</f>
        <v>není v obtížích</v>
      </c>
      <c r="H89" s="21" t="str">
        <f>IF(C55="ne",IF(D69&lt;=0,"není v obtížích",IF((D70+D69+D68)/D69&lt;1,"je v obtížích","není v obtížích")),"není v obtížích")</f>
        <v>není v obtížích</v>
      </c>
      <c r="I89" s="21" t="e">
        <f>IF(AND(G89="je v obtížích",H89="je v obtížích"),"je v obtížích",IF(AND(C63="",H89="je v obtížích"),"je v obtížích","není v obtížích"))</f>
        <v>#REF!</v>
      </c>
      <c r="K89" s="21" t="s">
        <v>80</v>
      </c>
    </row>
    <row r="90" spans="1:15" hidden="1" x14ac:dyDescent="0.25">
      <c r="E90" s="45"/>
      <c r="F90" s="21" t="s">
        <v>57</v>
      </c>
      <c r="G90" s="21" t="e">
        <f>IF($C$16="ano","je v obtížích","není v obtížích")</f>
        <v>#REF!</v>
      </c>
      <c r="K90" s="21" t="s">
        <v>81</v>
      </c>
    </row>
    <row r="91" spans="1:15" hidden="1" x14ac:dyDescent="0.25">
      <c r="E91" s="45"/>
      <c r="F91" s="21" t="s">
        <v>58</v>
      </c>
      <c r="G91" s="21" t="e">
        <f>IF($C$17="ano","je v obtížích","není v obtížích")</f>
        <v>#REF!</v>
      </c>
      <c r="K91" s="21" t="s">
        <v>82</v>
      </c>
    </row>
    <row r="92" spans="1:15" hidden="1" x14ac:dyDescent="0.25">
      <c r="F92" s="21" t="s">
        <v>59</v>
      </c>
      <c r="G92" s="21" t="e">
        <f>IF(AND(I88="je v obtížích",I89="je v obtížích"),"je v obtížích","není v obtížích")</f>
        <v>#REF!</v>
      </c>
    </row>
    <row r="93" spans="1:15" hidden="1" x14ac:dyDescent="0.25">
      <c r="F93" s="370" t="e">
        <f ca="1">IF(AND(G86="není v obtížích",G87="není v obtížích",G90="není v obtížích",G91="není v obtížích",G92="není v obtížích"),"není v obtížích","je v obtížích")</f>
        <v>#REF!</v>
      </c>
      <c r="G93" s="370"/>
      <c r="H93" s="370"/>
      <c r="I93" s="370"/>
    </row>
    <row r="94" spans="1:15" hidden="1" x14ac:dyDescent="0.25"/>
  </sheetData>
  <sheetProtection algorithmName="SHA-512" hashValue="Wlgd2+w34xrRcvaRbE+3GYkbhZYLqzcq4qkZo7MgY8LpcYyEfPMErCzf+x+Dk7uYwIgYHBDxFgOJqrj/3PzXnA==" saltValue="Y5YpUsPzRp0+ksLTESCO5w==" spinCount="100000" sheet="1" objects="1" scenarios="1" selectLockedCells="1" selectUnlockedCells="1"/>
  <mergeCells count="9">
    <mergeCell ref="C2:E2"/>
    <mergeCell ref="C19:D19"/>
    <mergeCell ref="C61:D61"/>
    <mergeCell ref="H69:P71"/>
    <mergeCell ref="F93:I93"/>
    <mergeCell ref="C7:E7"/>
    <mergeCell ref="B31:I31"/>
    <mergeCell ref="F52:I52"/>
    <mergeCell ref="H27:P29"/>
  </mergeCells>
  <conditionalFormatting sqref="F23:K23">
    <cfRule type="cellIs" dxfId="3" priority="1" operator="equal">
      <formula>"ano"</formula>
    </cfRule>
    <cfRule type="cellIs" dxfId="2" priority="2" operator="equal">
      <formula>"ne"</formula>
    </cfRule>
  </conditionalFormatting>
  <conditionalFormatting sqref="F65:K65">
    <cfRule type="cellIs" dxfId="1" priority="3" operator="equal">
      <formula>"ano"</formula>
    </cfRule>
    <cfRule type="cellIs" dxfId="0" priority="4" operator="equal">
      <formula>"ne"</formula>
    </cfRule>
  </conditionalFormatting>
  <dataValidations count="2">
    <dataValidation allowBlank="1" showInputMessage="1" showErrorMessage="1" promptTitle="Vyberte" prompt="ze seznamu" sqref="C55 D62 C57:C59 C13 C15:C17" xr:uid="{00000000-0002-0000-0300-000000000000}"/>
    <dataValidation type="list" allowBlank="1" showInputMessage="1" showErrorMessage="1" promptTitle="Vyberte" prompt="ze seznamu" sqref="D20" xr:uid="{00000000-0002-0000-0300-000001000000}">
      <formula1>$A$40:$D$40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N171"/>
  <sheetViews>
    <sheetView zoomScale="134" zoomScaleNormal="130" workbookViewId="0">
      <selection activeCell="D19" sqref="D19"/>
    </sheetView>
  </sheetViews>
  <sheetFormatPr defaultRowHeight="15" x14ac:dyDescent="0.25"/>
  <cols>
    <col min="1" max="1" width="55.42578125" customWidth="1"/>
    <col min="2" max="2" width="35.7109375" customWidth="1"/>
    <col min="3" max="3" width="73.140625" customWidth="1"/>
    <col min="4" max="4" width="10.7109375" customWidth="1"/>
    <col min="9" max="9" width="30.42578125" customWidth="1"/>
  </cols>
  <sheetData>
    <row r="1" spans="1:14" ht="94.15" customHeight="1" x14ac:dyDescent="0.25">
      <c r="A1" s="374" t="s">
        <v>162</v>
      </c>
      <c r="B1" s="374"/>
      <c r="C1" s="374"/>
      <c r="D1" s="374"/>
      <c r="E1" s="374"/>
      <c r="F1" s="374"/>
      <c r="G1" s="374"/>
      <c r="H1" s="374"/>
    </row>
    <row r="2" spans="1:14" x14ac:dyDescent="0.25">
      <c r="A2" t="s">
        <v>2</v>
      </c>
      <c r="C2" t="s">
        <v>2</v>
      </c>
      <c r="E2" t="s">
        <v>7</v>
      </c>
    </row>
    <row r="3" spans="1:14" x14ac:dyDescent="0.25">
      <c r="A3" t="s">
        <v>3</v>
      </c>
      <c r="B3">
        <v>2017</v>
      </c>
      <c r="C3" t="s">
        <v>3</v>
      </c>
      <c r="E3" t="s">
        <v>12</v>
      </c>
      <c r="F3" s="6">
        <v>1</v>
      </c>
      <c r="G3" t="s">
        <v>12</v>
      </c>
      <c r="I3" t="e">
        <f>VLOOKUP(PROHLÁŠENÍ!G44,F3:G5,2,TRUE)</f>
        <v>#N/A</v>
      </c>
    </row>
    <row r="4" spans="1:14" x14ac:dyDescent="0.25">
      <c r="B4">
        <v>2018</v>
      </c>
      <c r="E4" t="s">
        <v>8</v>
      </c>
      <c r="F4" s="6">
        <v>2</v>
      </c>
      <c r="G4" s="5" t="s">
        <v>8</v>
      </c>
    </row>
    <row r="5" spans="1:14" x14ac:dyDescent="0.25">
      <c r="B5">
        <v>2019</v>
      </c>
      <c r="E5" t="s">
        <v>9</v>
      </c>
      <c r="F5" s="6">
        <v>3</v>
      </c>
      <c r="G5" s="5" t="s">
        <v>9</v>
      </c>
    </row>
    <row r="6" spans="1:14" x14ac:dyDescent="0.25">
      <c r="B6">
        <v>2020</v>
      </c>
      <c r="E6" t="s">
        <v>10</v>
      </c>
      <c r="F6" s="6">
        <v>4</v>
      </c>
      <c r="G6" s="5" t="s">
        <v>10</v>
      </c>
    </row>
    <row r="7" spans="1:14" x14ac:dyDescent="0.25">
      <c r="B7">
        <v>2021</v>
      </c>
    </row>
    <row r="8" spans="1:14" x14ac:dyDescent="0.25">
      <c r="B8">
        <v>2023</v>
      </c>
    </row>
    <row r="9" spans="1:14" x14ac:dyDescent="0.25">
      <c r="A9" t="s">
        <v>4</v>
      </c>
      <c r="B9">
        <v>2023</v>
      </c>
      <c r="C9" s="390">
        <v>25.184999999999999</v>
      </c>
    </row>
    <row r="10" spans="1:14" hidden="1" x14ac:dyDescent="0.25">
      <c r="A10" t="s">
        <v>99</v>
      </c>
      <c r="B10">
        <v>2021</v>
      </c>
      <c r="C10">
        <v>24.858000000000001</v>
      </c>
    </row>
    <row r="11" spans="1:14" hidden="1" x14ac:dyDescent="0.25">
      <c r="A11" t="s">
        <v>4</v>
      </c>
      <c r="B11">
        <v>2020</v>
      </c>
      <c r="C11">
        <v>26.242000000000001</v>
      </c>
      <c r="K11">
        <v>1</v>
      </c>
      <c r="L11">
        <v>2</v>
      </c>
      <c r="M11">
        <v>3</v>
      </c>
      <c r="N11">
        <f>MAX(K11:M11)</f>
        <v>3</v>
      </c>
    </row>
    <row r="12" spans="1:14" hidden="1" x14ac:dyDescent="0.25">
      <c r="A12" t="s">
        <v>4</v>
      </c>
      <c r="B12">
        <v>2019</v>
      </c>
      <c r="C12">
        <v>25.408000000000001</v>
      </c>
    </row>
    <row r="13" spans="1:14" hidden="1" x14ac:dyDescent="0.25">
      <c r="A13" t="s">
        <v>4</v>
      </c>
      <c r="B13">
        <v>2018</v>
      </c>
      <c r="C13">
        <v>25.724</v>
      </c>
    </row>
    <row r="14" spans="1:14" hidden="1" x14ac:dyDescent="0.25">
      <c r="A14" t="s">
        <v>4</v>
      </c>
      <c r="B14">
        <v>2017</v>
      </c>
      <c r="C14" s="4">
        <v>25.535</v>
      </c>
    </row>
    <row r="15" spans="1:14" hidden="1" x14ac:dyDescent="0.25">
      <c r="A15" s="79" t="s">
        <v>4</v>
      </c>
      <c r="B15" s="79">
        <v>2016</v>
      </c>
      <c r="C15" s="79">
        <v>27.021000000000001</v>
      </c>
    </row>
    <row r="16" spans="1:14" hidden="1" x14ac:dyDescent="0.25">
      <c r="A16" s="79" t="s">
        <v>4</v>
      </c>
      <c r="B16" s="79">
        <v>2015</v>
      </c>
      <c r="C16" s="79">
        <v>27.023</v>
      </c>
    </row>
    <row r="17" spans="1:9" x14ac:dyDescent="0.25">
      <c r="A17">
        <v>2020</v>
      </c>
    </row>
    <row r="18" spans="1:9" x14ac:dyDescent="0.25">
      <c r="A18" t="s">
        <v>5</v>
      </c>
      <c r="B18" s="1">
        <v>43000</v>
      </c>
      <c r="C18" s="3">
        <f>B18*C11</f>
        <v>1128406</v>
      </c>
      <c r="I18" t="e">
        <f>'Výpočty MSP'!C69:D69=IF('Výpočty MSP'!C66&gt;2000,'Výpočty MSP'!C66,"Automaticky")</f>
        <v>#VALUE!</v>
      </c>
    </row>
    <row r="19" spans="1:9" x14ac:dyDescent="0.25">
      <c r="A19" t="s">
        <v>6</v>
      </c>
      <c r="B19" s="1">
        <v>50000</v>
      </c>
      <c r="C19" s="3">
        <f>B19*C12</f>
        <v>1270400</v>
      </c>
    </row>
    <row r="21" spans="1:9" x14ac:dyDescent="0.25">
      <c r="A21">
        <v>2019</v>
      </c>
    </row>
    <row r="22" spans="1:9" x14ac:dyDescent="0.25">
      <c r="A22" t="s">
        <v>5</v>
      </c>
      <c r="B22" s="1">
        <v>43000</v>
      </c>
      <c r="C22" s="3">
        <f>B22*C12</f>
        <v>1092544</v>
      </c>
    </row>
    <row r="23" spans="1:9" x14ac:dyDescent="0.25">
      <c r="A23" t="s">
        <v>6</v>
      </c>
      <c r="B23" s="1">
        <v>50000</v>
      </c>
      <c r="C23" s="3">
        <f>B23*C12</f>
        <v>1270400</v>
      </c>
    </row>
    <row r="24" spans="1:9" x14ac:dyDescent="0.25">
      <c r="A24">
        <v>2018</v>
      </c>
      <c r="I24" t="e">
        <f>IF(#REF!&lt;3,IF(#REF!&lt;2,"MALÝ","STŔEDNÍ"),"VELKÝ")</f>
        <v>#REF!</v>
      </c>
    </row>
    <row r="25" spans="1:9" x14ac:dyDescent="0.25">
      <c r="A25" t="s">
        <v>5</v>
      </c>
      <c r="B25" s="1">
        <v>43000</v>
      </c>
      <c r="C25" s="3">
        <f>B25*C13</f>
        <v>1106132</v>
      </c>
    </row>
    <row r="26" spans="1:9" x14ac:dyDescent="0.25">
      <c r="A26" t="s">
        <v>6</v>
      </c>
      <c r="B26" s="1">
        <v>50000</v>
      </c>
      <c r="C26" s="3">
        <f>ROUND(B26*C13,0)</f>
        <v>1286200</v>
      </c>
    </row>
    <row r="27" spans="1:9" x14ac:dyDescent="0.25">
      <c r="A27">
        <v>2017</v>
      </c>
    </row>
    <row r="28" spans="1:9" x14ac:dyDescent="0.25">
      <c r="A28" t="s">
        <v>5</v>
      </c>
      <c r="B28" s="1">
        <v>43000</v>
      </c>
      <c r="C28" s="3">
        <f>B28*C14</f>
        <v>1098005</v>
      </c>
    </row>
    <row r="29" spans="1:9" x14ac:dyDescent="0.25">
      <c r="A29" t="s">
        <v>6</v>
      </c>
      <c r="B29" s="1">
        <v>50000</v>
      </c>
      <c r="C29" s="3">
        <f>ROUND(B29*C14,0)</f>
        <v>1276750</v>
      </c>
    </row>
    <row r="31" spans="1:9" x14ac:dyDescent="0.25">
      <c r="A31">
        <v>2016</v>
      </c>
    </row>
    <row r="32" spans="1:9" x14ac:dyDescent="0.25">
      <c r="A32" t="s">
        <v>5</v>
      </c>
      <c r="B32" s="1">
        <v>43000</v>
      </c>
      <c r="C32" s="2">
        <f>B32*C15</f>
        <v>1161903</v>
      </c>
    </row>
    <row r="33" spans="1:9" x14ac:dyDescent="0.25">
      <c r="A33" t="s">
        <v>6</v>
      </c>
      <c r="B33" s="1">
        <v>50000</v>
      </c>
      <c r="C33" s="2">
        <f>B33*C15</f>
        <v>1351050</v>
      </c>
    </row>
    <row r="35" spans="1:9" x14ac:dyDescent="0.25">
      <c r="A35">
        <v>2015</v>
      </c>
    </row>
    <row r="36" spans="1:9" x14ac:dyDescent="0.25">
      <c r="A36" t="s">
        <v>5</v>
      </c>
      <c r="B36" s="1">
        <v>43000</v>
      </c>
      <c r="C36" s="2">
        <f>B36*C16</f>
        <v>1161989</v>
      </c>
    </row>
    <row r="37" spans="1:9" x14ac:dyDescent="0.25">
      <c r="A37" t="s">
        <v>6</v>
      </c>
      <c r="B37" s="1">
        <v>50000</v>
      </c>
      <c r="C37" s="2">
        <f>B37*C16</f>
        <v>1351150</v>
      </c>
    </row>
    <row r="42" spans="1:9" ht="15.6" customHeight="1" x14ac:dyDescent="0.25">
      <c r="A42" s="91" t="s">
        <v>133</v>
      </c>
      <c r="C42" s="376" t="s">
        <v>108</v>
      </c>
      <c r="D42" s="377"/>
      <c r="G42" s="21"/>
    </row>
    <row r="43" spans="1:9" x14ac:dyDescent="0.25">
      <c r="A43" s="90" t="s">
        <v>127</v>
      </c>
      <c r="C43" s="82" t="s">
        <v>109</v>
      </c>
      <c r="D43" s="82" t="s">
        <v>107</v>
      </c>
    </row>
    <row r="44" spans="1:9" x14ac:dyDescent="0.25">
      <c r="A44" s="90" t="s">
        <v>125</v>
      </c>
      <c r="C44" s="84">
        <f>SKUPINA!I10</f>
        <v>0</v>
      </c>
      <c r="D44" s="85">
        <v>-2</v>
      </c>
    </row>
    <row r="45" spans="1:9" x14ac:dyDescent="0.25">
      <c r="A45" s="90" t="s">
        <v>143</v>
      </c>
      <c r="C45" s="83" t="b">
        <f>'Výpočty MSP'!C54=IF('Výpočty MSP'!C46&lt;2000,"",'Výpočty MSP'!C46)</f>
        <v>0</v>
      </c>
    </row>
    <row r="46" spans="1:9" x14ac:dyDescent="0.25">
      <c r="A46" s="206" t="s">
        <v>218</v>
      </c>
      <c r="B46" s="203" t="s">
        <v>204</v>
      </c>
      <c r="C46" s="86">
        <f>DATE(YEAR(C44)+D44,MONTH(C44),DAY(C44))</f>
        <v>693232</v>
      </c>
    </row>
    <row r="47" spans="1:9" x14ac:dyDescent="0.25">
      <c r="A47" s="91" t="s">
        <v>147</v>
      </c>
      <c r="C47" s="378" t="s">
        <v>111</v>
      </c>
      <c r="D47" s="378"/>
      <c r="E47" s="378"/>
      <c r="F47" s="378"/>
      <c r="G47" s="378"/>
    </row>
    <row r="48" spans="1:9" x14ac:dyDescent="0.25">
      <c r="A48" s="94" t="str">
        <f>SKUPINA!F12</f>
        <v>Vyplňte předchozí buňky</v>
      </c>
      <c r="C48" s="86" t="str">
        <f>IF(C44&lt;1,"",C44)</f>
        <v/>
      </c>
      <c r="I48" s="89"/>
    </row>
    <row r="49" spans="1:7" x14ac:dyDescent="0.25">
      <c r="A49" s="95">
        <f>IF(A48&gt;2000,C63,"")</f>
        <v>1898</v>
      </c>
      <c r="C49" s="379" t="s">
        <v>110</v>
      </c>
      <c r="D49" s="379"/>
      <c r="E49" s="379"/>
      <c r="F49" s="379"/>
      <c r="G49" s="379"/>
    </row>
    <row r="50" spans="1:7" x14ac:dyDescent="0.25">
      <c r="A50" s="95" t="s">
        <v>149</v>
      </c>
      <c r="C50" s="143"/>
    </row>
    <row r="51" spans="1:7" x14ac:dyDescent="0.25">
      <c r="A51" s="144" t="s">
        <v>148</v>
      </c>
    </row>
    <row r="52" spans="1:7" x14ac:dyDescent="0.25">
      <c r="A52" s="95" t="str">
        <f>IF(A49&lt;2000,"Vyplňte","Nový podnik")</f>
        <v>Vyplňte</v>
      </c>
      <c r="C52" s="82" t="s">
        <v>188</v>
      </c>
    </row>
    <row r="53" spans="1:7" x14ac:dyDescent="0.25">
      <c r="A53" s="95" t="str">
        <f>IF(A48="Vyplňte předchozí buňky","předchozí buňky!",A48)</f>
        <v>předchozí buňky!</v>
      </c>
      <c r="C53" s="156">
        <f>IF(C46&lt;2000,"",C46)</f>
        <v>693232</v>
      </c>
    </row>
    <row r="54" spans="1:7" x14ac:dyDescent="0.25">
      <c r="A54" s="95" t="str">
        <f>IF(A49&lt;2000,"",A49)</f>
        <v/>
      </c>
      <c r="C54" s="82" t="s">
        <v>189</v>
      </c>
    </row>
    <row r="55" spans="1:7" x14ac:dyDescent="0.25">
      <c r="C55" s="156"/>
    </row>
    <row r="56" spans="1:7" x14ac:dyDescent="0.25">
      <c r="A56" s="91" t="s">
        <v>133</v>
      </c>
      <c r="C56" s="81"/>
    </row>
    <row r="57" spans="1:7" x14ac:dyDescent="0.25">
      <c r="A57" s="94" t="s">
        <v>2</v>
      </c>
    </row>
    <row r="58" spans="1:7" x14ac:dyDescent="0.25">
      <c r="A58" s="94" t="s">
        <v>3</v>
      </c>
      <c r="C58" s="92" t="s">
        <v>113</v>
      </c>
    </row>
    <row r="59" spans="1:7" x14ac:dyDescent="0.25">
      <c r="C59" s="94">
        <f>YEAR(C44)</f>
        <v>1900</v>
      </c>
    </row>
    <row r="60" spans="1:7" x14ac:dyDescent="0.25">
      <c r="A60" s="93" t="s">
        <v>161</v>
      </c>
      <c r="C60" s="91" t="s">
        <v>114</v>
      </c>
    </row>
    <row r="61" spans="1:7" x14ac:dyDescent="0.25">
      <c r="A61" s="90" t="s">
        <v>160</v>
      </c>
      <c r="C61" s="94">
        <f>C59-1</f>
        <v>1899</v>
      </c>
    </row>
    <row r="62" spans="1:7" x14ac:dyDescent="0.25">
      <c r="C62" s="93" t="s">
        <v>132</v>
      </c>
    </row>
    <row r="63" spans="1:7" x14ac:dyDescent="0.25">
      <c r="C63" s="96">
        <f>C59-2</f>
        <v>1898</v>
      </c>
    </row>
    <row r="65" spans="1:13" x14ac:dyDescent="0.25">
      <c r="C65" s="91" t="s">
        <v>134</v>
      </c>
    </row>
    <row r="66" spans="1:13" x14ac:dyDescent="0.25">
      <c r="A66" s="82" t="s">
        <v>156</v>
      </c>
      <c r="C66" s="94">
        <f>IF(SKUPINA!I14="ANO",'Výpočty MSP'!C61,'Výpočty MSP'!C63)</f>
        <v>1898</v>
      </c>
    </row>
    <row r="67" spans="1:13" x14ac:dyDescent="0.25">
      <c r="A67" s="154" t="s">
        <v>150</v>
      </c>
    </row>
    <row r="68" spans="1:13" x14ac:dyDescent="0.25">
      <c r="C68" s="380" t="s">
        <v>144</v>
      </c>
      <c r="D68" s="380"/>
    </row>
    <row r="69" spans="1:13" x14ac:dyDescent="0.25">
      <c r="A69" s="82" t="s">
        <v>157</v>
      </c>
      <c r="C69" s="375" t="str">
        <f>IF('Výpočty MSP'!C66&gt;2000,'Výpočty MSP'!C66,"Automaticky")</f>
        <v>Automaticky</v>
      </c>
      <c r="D69" s="375"/>
    </row>
    <row r="70" spans="1:13" ht="45" x14ac:dyDescent="0.25">
      <c r="A70" s="155" t="s">
        <v>158</v>
      </c>
      <c r="C70" s="380" t="s">
        <v>145</v>
      </c>
      <c r="D70" s="380"/>
    </row>
    <row r="71" spans="1:13" x14ac:dyDescent="0.25">
      <c r="A71" s="156" t="s">
        <v>159</v>
      </c>
      <c r="C71" s="375">
        <f>IF(SKUPINA!I12='Výpočty MSP'!A46,'Výpočty MSP'!C59,)</f>
        <v>0</v>
      </c>
      <c r="D71" s="375"/>
    </row>
    <row r="73" spans="1:13" x14ac:dyDescent="0.25">
      <c r="C73" t="s">
        <v>136</v>
      </c>
    </row>
    <row r="74" spans="1:13" ht="15" customHeight="1" x14ac:dyDescent="0.25">
      <c r="A74" s="93" t="s">
        <v>183</v>
      </c>
      <c r="C74" s="97" t="s">
        <v>140</v>
      </c>
      <c r="D74" s="97"/>
      <c r="E74" s="97"/>
    </row>
    <row r="75" spans="1:13" x14ac:dyDescent="0.25">
      <c r="A75" s="181" t="str">
        <f>PROHLÁŠENÍ!B24</f>
        <v>DROBNÝ</v>
      </c>
    </row>
    <row r="76" spans="1:13" x14ac:dyDescent="0.25">
      <c r="A76" s="93" t="s">
        <v>184</v>
      </c>
      <c r="C76" t="s">
        <v>137</v>
      </c>
    </row>
    <row r="77" spans="1:13" x14ac:dyDescent="0.25">
      <c r="A77" s="181" t="str">
        <f>PROHLÁŠENÍ!C24</f>
        <v>DROBNÝ</v>
      </c>
      <c r="C77" s="98" t="s">
        <v>139</v>
      </c>
      <c r="D77" s="98"/>
      <c r="E77" s="98"/>
      <c r="F77" s="98"/>
      <c r="G77" s="98"/>
      <c r="H77" s="98"/>
      <c r="I77" s="98"/>
      <c r="J77" s="98"/>
      <c r="K77" s="98"/>
      <c r="L77" s="98"/>
      <c r="M77" s="98"/>
    </row>
    <row r="78" spans="1:13" x14ac:dyDescent="0.25">
      <c r="A78" s="93" t="s">
        <v>185</v>
      </c>
    </row>
    <row r="79" spans="1:13" x14ac:dyDescent="0.25">
      <c r="A79" s="181" t="str">
        <f>PROHLÁŠENÍ!D24</f>
        <v/>
      </c>
    </row>
    <row r="80" spans="1:13" ht="45" x14ac:dyDescent="0.25">
      <c r="A80" s="183" t="s">
        <v>187</v>
      </c>
    </row>
    <row r="81" spans="1:3" x14ac:dyDescent="0.25">
      <c r="A81" s="182" t="str">
        <f>IF(A79="","ROKY 'N A N-1' JSOU DOSTAČUJÍCÍ",A79)</f>
        <v>ROKY 'N A N-1' JSOU DOSTAČUJÍCÍ</v>
      </c>
    </row>
    <row r="82" spans="1:3" ht="18" customHeight="1" x14ac:dyDescent="0.25">
      <c r="A82" s="145"/>
    </row>
    <row r="83" spans="1:3" x14ac:dyDescent="0.25">
      <c r="A83" s="93" t="s">
        <v>186</v>
      </c>
    </row>
    <row r="84" spans="1:3" x14ac:dyDescent="0.25">
      <c r="A84" s="90" t="str">
        <f>PROHLÁŠENÍ!B26</f>
        <v>DROBNÝ</v>
      </c>
    </row>
    <row r="90" spans="1:3" ht="15.75" thickBot="1" x14ac:dyDescent="0.3">
      <c r="B90" s="203" t="s">
        <v>205</v>
      </c>
    </row>
    <row r="91" spans="1:3" ht="19.149999999999999" customHeight="1" thickBot="1" x14ac:dyDescent="0.3">
      <c r="A91" s="195" t="s">
        <v>191</v>
      </c>
      <c r="B91" s="384" t="s">
        <v>196</v>
      </c>
      <c r="C91" s="385"/>
    </row>
    <row r="92" spans="1:3" x14ac:dyDescent="0.25">
      <c r="A92" s="196" t="s">
        <v>192</v>
      </c>
      <c r="B92" s="197" t="s">
        <v>194</v>
      </c>
      <c r="C92" s="197" t="s">
        <v>195</v>
      </c>
    </row>
    <row r="93" spans="1:3" x14ac:dyDescent="0.25">
      <c r="A93" s="156">
        <f>IF(SKUPINA!J25="Nový podnik",1,0)</f>
        <v>0</v>
      </c>
      <c r="B93" s="381" t="str">
        <f>IF(A122=0,"","Oranžová pole = Váš odhad hodnot k 31.12.2024.")</f>
        <v/>
      </c>
      <c r="C93" s="386" t="str">
        <f>IF(A122=0,"","Černá pole = Nevyplňují se.")</f>
        <v/>
      </c>
    </row>
    <row r="94" spans="1:3" x14ac:dyDescent="0.25">
      <c r="A94" s="156">
        <f>IF(SKUPINA!J26="Nový podnik",1,0)</f>
        <v>0</v>
      </c>
      <c r="B94" s="382"/>
      <c r="C94" s="386"/>
    </row>
    <row r="95" spans="1:3" x14ac:dyDescent="0.25">
      <c r="A95" s="156">
        <f>IF(SKUPINA!J27="Nový podnik",1,0)</f>
        <v>0</v>
      </c>
      <c r="B95" s="382"/>
      <c r="C95" s="386"/>
    </row>
    <row r="96" spans="1:3" x14ac:dyDescent="0.25">
      <c r="A96" s="156">
        <f>IF(SKUPINA!J28="Nový podnik",1,0)</f>
        <v>0</v>
      </c>
      <c r="B96" s="382"/>
      <c r="C96" s="386"/>
    </row>
    <row r="97" spans="1:3" x14ac:dyDescent="0.25">
      <c r="A97" s="156">
        <f>IF(SKUPINA!J29="Nový podnik",1,0)</f>
        <v>0</v>
      </c>
      <c r="B97" s="382"/>
      <c r="C97" s="386"/>
    </row>
    <row r="98" spans="1:3" x14ac:dyDescent="0.25">
      <c r="A98" s="156">
        <f>IF(SKUPINA!J30="Nový podnik",1,0)</f>
        <v>0</v>
      </c>
      <c r="B98" s="382"/>
      <c r="C98" s="386"/>
    </row>
    <row r="99" spans="1:3" x14ac:dyDescent="0.25">
      <c r="A99" s="156">
        <f>IF(SKUPINA!J31="Nový podnik",1,0)</f>
        <v>0</v>
      </c>
      <c r="B99" s="382"/>
      <c r="C99" s="386"/>
    </row>
    <row r="100" spans="1:3" x14ac:dyDescent="0.25">
      <c r="A100" s="156">
        <f>IF(SKUPINA!J32="Nový podnik",1,0)</f>
        <v>0</v>
      </c>
      <c r="B100" s="382"/>
      <c r="C100" s="386"/>
    </row>
    <row r="101" spans="1:3" x14ac:dyDescent="0.25">
      <c r="A101" s="156">
        <f>IF(SKUPINA!J33="Nový podnik",1,0)</f>
        <v>0</v>
      </c>
      <c r="B101" s="382"/>
      <c r="C101" s="386"/>
    </row>
    <row r="102" spans="1:3" x14ac:dyDescent="0.25">
      <c r="A102" s="156">
        <f>IF(SKUPINA!J34="Nový podnik",1,0)</f>
        <v>0</v>
      </c>
      <c r="B102" s="382"/>
      <c r="C102" s="386"/>
    </row>
    <row r="103" spans="1:3" x14ac:dyDescent="0.25">
      <c r="A103" s="156">
        <f>IF(SKUPINA!J35="Nový podnik",1,0)</f>
        <v>0</v>
      </c>
      <c r="B103" s="382"/>
      <c r="C103" s="386"/>
    </row>
    <row r="104" spans="1:3" x14ac:dyDescent="0.25">
      <c r="A104" s="156">
        <f>IF(SKUPINA!J36="Nový podnik",1,0)</f>
        <v>0</v>
      </c>
      <c r="B104" s="382"/>
      <c r="C104" s="386"/>
    </row>
    <row r="105" spans="1:3" x14ac:dyDescent="0.25">
      <c r="A105" s="156">
        <f>IF(SKUPINA!J37="Nový podnik",1,0)</f>
        <v>0</v>
      </c>
      <c r="B105" s="382"/>
      <c r="C105" s="386"/>
    </row>
    <row r="106" spans="1:3" x14ac:dyDescent="0.25">
      <c r="A106" s="156">
        <f>IF(SKUPINA!J38="Nový podnik",1,0)</f>
        <v>0</v>
      </c>
      <c r="B106" s="382"/>
      <c r="C106" s="386"/>
    </row>
    <row r="107" spans="1:3" x14ac:dyDescent="0.25">
      <c r="A107" s="156">
        <f>IF(SKUPINA!J39="Nový podnik",1,0)</f>
        <v>0</v>
      </c>
      <c r="B107" s="382"/>
      <c r="C107" s="386"/>
    </row>
    <row r="108" spans="1:3" x14ac:dyDescent="0.25">
      <c r="A108" s="156">
        <f>IF(SKUPINA!J40="Nový podnik",1,0)</f>
        <v>0</v>
      </c>
      <c r="B108" s="382"/>
      <c r="C108" s="386"/>
    </row>
    <row r="109" spans="1:3" x14ac:dyDescent="0.25">
      <c r="A109" s="156">
        <f>IF(SKUPINA!J41="Nový podnik",1,0)</f>
        <v>0</v>
      </c>
      <c r="B109" s="382"/>
      <c r="C109" s="386"/>
    </row>
    <row r="110" spans="1:3" x14ac:dyDescent="0.25">
      <c r="A110" s="156">
        <f>IF(SKUPINA!J42="Nový podnik",1,0)</f>
        <v>0</v>
      </c>
      <c r="B110" s="382"/>
      <c r="C110" s="386"/>
    </row>
    <row r="111" spans="1:3" x14ac:dyDescent="0.25">
      <c r="A111" s="156">
        <f>IF(SKUPINA!J43="Nový podnik",1,0)</f>
        <v>0</v>
      </c>
      <c r="B111" s="382"/>
      <c r="C111" s="386"/>
    </row>
    <row r="112" spans="1:3" x14ac:dyDescent="0.25">
      <c r="A112" s="156">
        <f>IF(SKUPINA!J44="Nový podnik",1,0)</f>
        <v>0</v>
      </c>
      <c r="B112" s="382"/>
      <c r="C112" s="386"/>
    </row>
    <row r="113" spans="1:3" x14ac:dyDescent="0.25">
      <c r="A113" s="156">
        <f>IF(SKUPINA!J45="Nový podnik",1,0)</f>
        <v>0</v>
      </c>
      <c r="B113" s="382"/>
      <c r="C113" s="386"/>
    </row>
    <row r="114" spans="1:3" x14ac:dyDescent="0.25">
      <c r="A114" s="156">
        <f>IF(SKUPINA!J46="Nový podnik",1,0)</f>
        <v>0</v>
      </c>
      <c r="B114" s="382"/>
      <c r="C114" s="386"/>
    </row>
    <row r="115" spans="1:3" x14ac:dyDescent="0.25">
      <c r="A115" s="156">
        <f>IF(SKUPINA!J47="Nový podnik",1,0)</f>
        <v>0</v>
      </c>
      <c r="B115" s="382"/>
      <c r="C115" s="386"/>
    </row>
    <row r="116" spans="1:3" x14ac:dyDescent="0.25">
      <c r="A116" s="156">
        <f>IF(SKUPINA!J48="Nový podnik",1,0)</f>
        <v>0</v>
      </c>
      <c r="B116" s="382"/>
      <c r="C116" s="386"/>
    </row>
    <row r="117" spans="1:3" x14ac:dyDescent="0.25">
      <c r="A117" s="156">
        <f>IF(SKUPINA!J49="Nový podnik",1,0)</f>
        <v>0</v>
      </c>
      <c r="B117" s="382"/>
      <c r="C117" s="386"/>
    </row>
    <row r="118" spans="1:3" x14ac:dyDescent="0.25">
      <c r="A118" s="156">
        <f>IF(SKUPINA!J50="Nový podnik",1,0)</f>
        <v>0</v>
      </c>
      <c r="B118" s="382"/>
      <c r="C118" s="386"/>
    </row>
    <row r="119" spans="1:3" x14ac:dyDescent="0.25">
      <c r="A119" s="156">
        <f>IF(SKUPINA!J51="Nový podnik",1,0)</f>
        <v>0</v>
      </c>
      <c r="B119" s="382"/>
      <c r="C119" s="386"/>
    </row>
    <row r="120" spans="1:3" x14ac:dyDescent="0.25">
      <c r="A120" s="156">
        <f>IF(SKUPINA!J52="Nový podnik",1,0)</f>
        <v>0</v>
      </c>
      <c r="B120" s="382"/>
      <c r="C120" s="386"/>
    </row>
    <row r="121" spans="1:3" x14ac:dyDescent="0.25">
      <c r="A121" s="156">
        <f>IF(SKUPINA!J53="Nový podnik",1,0)</f>
        <v>0</v>
      </c>
      <c r="B121" s="382"/>
      <c r="C121" s="386"/>
    </row>
    <row r="122" spans="1:3" x14ac:dyDescent="0.25">
      <c r="A122" s="194">
        <f>SUM(A93:A121)</f>
        <v>0</v>
      </c>
      <c r="B122" s="383"/>
      <c r="C122" s="386"/>
    </row>
    <row r="123" spans="1:3" x14ac:dyDescent="0.25">
      <c r="A123" s="196" t="s">
        <v>193</v>
      </c>
      <c r="B123" s="196" t="s">
        <v>194</v>
      </c>
      <c r="C123" s="196" t="s">
        <v>195</v>
      </c>
    </row>
    <row r="124" spans="1:3" x14ac:dyDescent="0.25">
      <c r="A124" s="156">
        <f>IF(SKUPINA!J58="Nový podnik",1,0)</f>
        <v>0</v>
      </c>
      <c r="B124" s="373" t="str">
        <f>IF(A146=0,"","Oranžová pole = Váš odhad hodnot k 31.12.2024.")</f>
        <v/>
      </c>
      <c r="C124" s="387" t="str">
        <f>IF(A146=0,"","Černá pole = Nevyplňují se.")</f>
        <v/>
      </c>
    </row>
    <row r="125" spans="1:3" x14ac:dyDescent="0.25">
      <c r="A125" s="156">
        <f>IF(SKUPINA!J59="Nový podnik",1,0)</f>
        <v>0</v>
      </c>
      <c r="B125" s="373"/>
      <c r="C125" s="388"/>
    </row>
    <row r="126" spans="1:3" x14ac:dyDescent="0.25">
      <c r="A126" s="156">
        <f>IF(SKUPINA!J60="Nový podnik",1,0)</f>
        <v>0</v>
      </c>
      <c r="B126" s="373"/>
      <c r="C126" s="388"/>
    </row>
    <row r="127" spans="1:3" x14ac:dyDescent="0.25">
      <c r="A127" s="156">
        <f>IF(SKUPINA!J61="Nový podnik",1,0)</f>
        <v>0</v>
      </c>
      <c r="B127" s="373"/>
      <c r="C127" s="388"/>
    </row>
    <row r="128" spans="1:3" x14ac:dyDescent="0.25">
      <c r="A128" s="156">
        <f>IF(SKUPINA!J62="Nový podnik",1,0)</f>
        <v>0</v>
      </c>
      <c r="B128" s="373"/>
      <c r="C128" s="388"/>
    </row>
    <row r="129" spans="1:3" x14ac:dyDescent="0.25">
      <c r="A129" s="156">
        <f>IF(SKUPINA!J63="Nový podnik",1,0)</f>
        <v>0</v>
      </c>
      <c r="B129" s="373"/>
      <c r="C129" s="388"/>
    </row>
    <row r="130" spans="1:3" x14ac:dyDescent="0.25">
      <c r="A130" s="156">
        <f>IF(SKUPINA!J64="Nový podnik",1,0)</f>
        <v>0</v>
      </c>
      <c r="B130" s="373"/>
      <c r="C130" s="388"/>
    </row>
    <row r="131" spans="1:3" x14ac:dyDescent="0.25">
      <c r="A131" s="156">
        <f>IF(SKUPINA!J65="Nový podnik",1,0)</f>
        <v>0</v>
      </c>
      <c r="B131" s="373"/>
      <c r="C131" s="388"/>
    </row>
    <row r="132" spans="1:3" x14ac:dyDescent="0.25">
      <c r="A132" s="156">
        <f>IF(SKUPINA!J66="Nový podnik",1,0)</f>
        <v>0</v>
      </c>
      <c r="B132" s="373"/>
      <c r="C132" s="388"/>
    </row>
    <row r="133" spans="1:3" x14ac:dyDescent="0.25">
      <c r="A133" s="156">
        <f>IF(SKUPINA!J67="Nový podnik",1,0)</f>
        <v>0</v>
      </c>
      <c r="B133" s="373"/>
      <c r="C133" s="388"/>
    </row>
    <row r="134" spans="1:3" x14ac:dyDescent="0.25">
      <c r="A134" s="156">
        <f>IF(SKUPINA!J68="Nový podnik",1,0)</f>
        <v>0</v>
      </c>
      <c r="B134" s="373"/>
      <c r="C134" s="388"/>
    </row>
    <row r="135" spans="1:3" x14ac:dyDescent="0.25">
      <c r="A135" s="156">
        <f>IF(SKUPINA!J69="Nový podnik",1,0)</f>
        <v>0</v>
      </c>
      <c r="B135" s="373"/>
      <c r="C135" s="388"/>
    </row>
    <row r="136" spans="1:3" x14ac:dyDescent="0.25">
      <c r="A136" s="156">
        <f>IF(SKUPINA!J70="Nový podnik",1,0)</f>
        <v>0</v>
      </c>
      <c r="B136" s="373"/>
      <c r="C136" s="388"/>
    </row>
    <row r="137" spans="1:3" x14ac:dyDescent="0.25">
      <c r="A137" s="156">
        <f>IF(SKUPINA!J71="Nový podnik",1,0)</f>
        <v>0</v>
      </c>
      <c r="B137" s="373"/>
      <c r="C137" s="388"/>
    </row>
    <row r="138" spans="1:3" x14ac:dyDescent="0.25">
      <c r="A138" s="156">
        <f>IF(SKUPINA!J72="Nový podnik",1,0)</f>
        <v>0</v>
      </c>
      <c r="B138" s="373"/>
      <c r="C138" s="388"/>
    </row>
    <row r="139" spans="1:3" x14ac:dyDescent="0.25">
      <c r="A139" s="156">
        <f>IF(SKUPINA!J73="Nový podnik",1,0)</f>
        <v>0</v>
      </c>
      <c r="B139" s="373"/>
      <c r="C139" s="388"/>
    </row>
    <row r="140" spans="1:3" x14ac:dyDescent="0.25">
      <c r="A140" s="156">
        <f>IF(SKUPINA!J74="Nový podnik",1,0)</f>
        <v>0</v>
      </c>
      <c r="B140" s="373"/>
      <c r="C140" s="388"/>
    </row>
    <row r="141" spans="1:3" x14ac:dyDescent="0.25">
      <c r="A141" s="156">
        <f>IF(SKUPINA!J75="Nový podnik",1,0)</f>
        <v>0</v>
      </c>
      <c r="B141" s="373"/>
      <c r="C141" s="388"/>
    </row>
    <row r="142" spans="1:3" x14ac:dyDescent="0.25">
      <c r="A142" s="156">
        <f>IF(SKUPINA!J76="Nový podnik",1,0)</f>
        <v>0</v>
      </c>
      <c r="B142" s="373"/>
      <c r="C142" s="388"/>
    </row>
    <row r="143" spans="1:3" x14ac:dyDescent="0.25">
      <c r="A143" s="156">
        <f>IF(SKUPINA!J77="Nový podnik",1,0)</f>
        <v>0</v>
      </c>
      <c r="B143" s="373"/>
      <c r="C143" s="388"/>
    </row>
    <row r="144" spans="1:3" x14ac:dyDescent="0.25">
      <c r="A144" s="156">
        <f>IF(SKUPINA!J78="Nový podnik",1,0)</f>
        <v>0</v>
      </c>
      <c r="B144" s="373"/>
      <c r="C144" s="388"/>
    </row>
    <row r="145" spans="1:3" x14ac:dyDescent="0.25">
      <c r="A145" s="156">
        <f>IF(SKUPINA!J79="Nový podnik",1,0)</f>
        <v>0</v>
      </c>
      <c r="B145" s="373"/>
      <c r="C145" s="388"/>
    </row>
    <row r="146" spans="1:3" x14ac:dyDescent="0.25">
      <c r="A146" s="194">
        <f>SUM(A124:A145)</f>
        <v>0</v>
      </c>
      <c r="B146" s="373"/>
      <c r="C146" s="389"/>
    </row>
    <row r="150" spans="1:3" x14ac:dyDescent="0.25">
      <c r="A150" s="82" t="s">
        <v>198</v>
      </c>
    </row>
    <row r="151" spans="1:3" x14ac:dyDescent="0.25">
      <c r="A151" s="205" t="s">
        <v>197</v>
      </c>
    </row>
    <row r="152" spans="1:3" x14ac:dyDescent="0.25">
      <c r="A152" s="205" t="s">
        <v>201</v>
      </c>
    </row>
    <row r="153" spans="1:3" x14ac:dyDescent="0.25">
      <c r="A153" s="82" t="s">
        <v>199</v>
      </c>
    </row>
    <row r="154" spans="1:3" x14ac:dyDescent="0.25">
      <c r="A154" s="69">
        <f>LEN(SKUPINA!B107)</f>
        <v>0</v>
      </c>
    </row>
    <row r="155" spans="1:3" x14ac:dyDescent="0.25">
      <c r="A155" s="82" t="s">
        <v>200</v>
      </c>
    </row>
    <row r="156" spans="1:3" x14ac:dyDescent="0.25">
      <c r="A156" s="205" t="str">
        <f>IF(A154&gt;3,"",B93)</f>
        <v/>
      </c>
    </row>
    <row r="157" spans="1:3" x14ac:dyDescent="0.25">
      <c r="A157" s="205" t="str">
        <f>IF(A154&gt;3,"",C93)</f>
        <v/>
      </c>
    </row>
    <row r="158" spans="1:3" x14ac:dyDescent="0.25">
      <c r="A158" s="205" t="str">
        <f>IF(A154&gt;3,"",B124)</f>
        <v/>
      </c>
    </row>
    <row r="159" spans="1:3" x14ac:dyDescent="0.25">
      <c r="A159" s="205" t="str">
        <f>IF(A154&gt;3,"",C124)</f>
        <v/>
      </c>
    </row>
    <row r="160" spans="1:3" x14ac:dyDescent="0.25">
      <c r="A160" s="205" t="str">
        <f>IF(A154&gt;3,"",A152)</f>
        <v xml:space="preserve">Po vložení zastupující osoby se červené nápovědy skryjí. </v>
      </c>
    </row>
    <row r="161" spans="1:1" x14ac:dyDescent="0.25">
      <c r="A161" s="205" t="str">
        <f>IF(A154&gt;3,"",A151)</f>
        <v>1) Je doporučeno uložit do PC a otevřít v Microsoft Office.   2) Vždy je nutné nejprve vyplnit těchto 5 úvodních otázek.</v>
      </c>
    </row>
    <row r="164" spans="1:1" x14ac:dyDescent="0.25">
      <c r="A164" s="82" t="s">
        <v>202</v>
      </c>
    </row>
    <row r="165" spans="1:1" x14ac:dyDescent="0.25">
      <c r="A165" s="82" t="s">
        <v>203</v>
      </c>
    </row>
    <row r="166" spans="1:1" x14ac:dyDescent="0.25">
      <c r="A166" s="205" t="str">
        <f>IF(SKUPINA!I12='Výpočty MSP'!A46,"Do oranžových polí uveďte Váš odhad, jakých hodnot bude Žadatel dosahovat po uzavření tohoto (letošního) roku.","")</f>
        <v/>
      </c>
    </row>
    <row r="167" spans="1:1" x14ac:dyDescent="0.25">
      <c r="A167" s="205" t="str">
        <f>IF(A154&gt;3,"",A166)</f>
        <v/>
      </c>
    </row>
    <row r="168" spans="1:1" x14ac:dyDescent="0.25">
      <c r="A168" s="82" t="s">
        <v>202</v>
      </c>
    </row>
    <row r="169" spans="1:1" x14ac:dyDescent="0.25">
      <c r="A169" s="82" t="s">
        <v>203</v>
      </c>
    </row>
    <row r="170" spans="1:1" x14ac:dyDescent="0.25">
      <c r="A170" s="205" t="str">
        <f>IF('Výpočty MSP'!A46=SKUPINA!I12,"Plně černá políčka zcela ignorujte.","")</f>
        <v/>
      </c>
    </row>
    <row r="171" spans="1:1" x14ac:dyDescent="0.25">
      <c r="A171" s="205" t="str">
        <f>IF(A154&gt;3,"",A170)</f>
        <v/>
      </c>
    </row>
  </sheetData>
  <sheetProtection algorithmName="SHA-512" hashValue="GhVBBRiJlqZeFJqtMPTQPnRP7HsYZLTOrxGELB4eGzEk61yC7zTeh6CDdcrmPudUJ3Xma7rBrURarR5x4155Kg==" saltValue="MTVZM92iwyceRsOwXqDPVg==" spinCount="100000" sheet="1" selectLockedCells="1" selectUnlockedCells="1"/>
  <customSheetViews>
    <customSheetView guid="{27EAD798-63F7-457C-B99F-9C97F6EA41D3}">
      <selection activeCell="F28" sqref="F28"/>
      <pageMargins left="0.7" right="0.7" top="0.78740157499999996" bottom="0.78740157499999996" header="0.3" footer="0.3"/>
      <pageSetup paperSize="9" orientation="portrait" r:id="rId1"/>
    </customSheetView>
  </customSheetViews>
  <mergeCells count="13">
    <mergeCell ref="B124:B146"/>
    <mergeCell ref="A1:H1"/>
    <mergeCell ref="C71:D71"/>
    <mergeCell ref="C42:D42"/>
    <mergeCell ref="C47:G47"/>
    <mergeCell ref="C49:G49"/>
    <mergeCell ref="C68:D68"/>
    <mergeCell ref="C70:D70"/>
    <mergeCell ref="C69:D69"/>
    <mergeCell ref="B93:B122"/>
    <mergeCell ref="B91:C91"/>
    <mergeCell ref="C93:C122"/>
    <mergeCell ref="C124:C146"/>
  </mergeCells>
  <dataValidations count="1">
    <dataValidation type="list" allowBlank="1" showInputMessage="1" showErrorMessage="1" sqref="B2:B4 B6" xr:uid="{00000000-0002-0000-0400-000000000000}">
      <formula1>$B$2:$B$4</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SKUPINA</vt:lpstr>
      <vt:lpstr>PROHLÁŠENÍ</vt:lpstr>
      <vt:lpstr>DOPORUČENÝ POSTUP</vt:lpstr>
      <vt:lpstr>Výpočty PVO</vt:lpstr>
      <vt:lpstr>Výpočty MSP</vt:lpstr>
      <vt:lpstr>_ROK2</vt:lpstr>
      <vt:lpstr>_rok3</vt:lpstr>
      <vt:lpstr>_rok4</vt:lpstr>
      <vt:lpstr>ANONE</vt:lpstr>
      <vt:lpstr>ciselnik</vt:lpstr>
      <vt:lpstr>forma</vt:lpstr>
      <vt:lpstr>forma2</vt:lpstr>
      <vt:lpstr>'DOPORUČENÝ POSTUP'!Oblast_tisku</vt:lpstr>
      <vt:lpstr>PROHLÁŠENÍ!Oblast_tisku</vt:lpstr>
      <vt:lpstr>SKUPINA!Oblast_tisku</vt:lpstr>
      <vt:lpstr>podani</vt:lpstr>
      <vt:lpstr>podat</vt:lpstr>
      <vt:lpstr>podat2</vt:lpstr>
      <vt:lpstr>ROK</vt:lpstr>
      <vt:lpstr>rokpodat</vt:lpstr>
      <vt:lpstr>skupina</vt:lpstr>
      <vt:lpstr>SOUHLAS</vt:lpstr>
      <vt:lpstr>velikost</vt:lpstr>
      <vt:lpstr>vznik</vt:lpstr>
      <vt:lpstr>vznik2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Drahomíra Lamserová</dc:creator>
  <cp:lastModifiedBy>Řípa Martin Ing.</cp:lastModifiedBy>
  <cp:lastPrinted>2024-02-28T13:16:13Z</cp:lastPrinted>
  <dcterms:created xsi:type="dcterms:W3CDTF">2014-07-10T07:22:18Z</dcterms:created>
  <dcterms:modified xsi:type="dcterms:W3CDTF">2024-12-31T17:55:12Z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dfe1c1-b1b6-43c7-bd25-dc909155e0b9_Enabled">
    <vt:lpwstr>true</vt:lpwstr>
  </property>
  <property fmtid="{D5CDD505-2E9C-101B-9397-08002B2CF9AE}" pid="3" name="MSIP_Label_9cdfe1c1-b1b6-43c7-bd25-dc909155e0b9_SetDate">
    <vt:lpwstr>2024-12-31T17:55:03Z</vt:lpwstr>
  </property>
  <property fmtid="{D5CDD505-2E9C-101B-9397-08002B2CF9AE}" pid="4" name="MSIP_Label_9cdfe1c1-b1b6-43c7-bd25-dc909155e0b9_Method">
    <vt:lpwstr>Standard</vt:lpwstr>
  </property>
  <property fmtid="{D5CDD505-2E9C-101B-9397-08002B2CF9AE}" pid="5" name="MSIP_Label_9cdfe1c1-b1b6-43c7-bd25-dc909155e0b9_Name">
    <vt:lpwstr>Interní informace</vt:lpwstr>
  </property>
  <property fmtid="{D5CDD505-2E9C-101B-9397-08002B2CF9AE}" pid="6" name="MSIP_Label_9cdfe1c1-b1b6-43c7-bd25-dc909155e0b9_SiteId">
    <vt:lpwstr>4d1a3907-6ad7-4739-80b5-b7ed4066a30b</vt:lpwstr>
  </property>
  <property fmtid="{D5CDD505-2E9C-101B-9397-08002B2CF9AE}" pid="7" name="MSIP_Label_9cdfe1c1-b1b6-43c7-bd25-dc909155e0b9_ActionId">
    <vt:lpwstr>22d49a18-0878-4505-8834-3c235ca79910</vt:lpwstr>
  </property>
  <property fmtid="{D5CDD505-2E9C-101B-9397-08002B2CF9AE}" pid="8" name="MSIP_Label_9cdfe1c1-b1b6-43c7-bd25-dc909155e0b9_ContentBits">
    <vt:lpwstr>0</vt:lpwstr>
  </property>
</Properties>
</file>